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890" i="1" l="1"/>
  <c r="I33" i="1" l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H888" i="1"/>
  <c r="H887" i="1" s="1"/>
  <c r="H885" i="1"/>
  <c r="H884" i="1" s="1"/>
  <c r="H882" i="1"/>
  <c r="H881" i="1" s="1"/>
  <c r="H879" i="1"/>
  <c r="H878" i="1" s="1"/>
  <c r="H870" i="1"/>
  <c r="H869" i="1" s="1"/>
  <c r="H868" i="1" s="1"/>
  <c r="H867" i="1" s="1"/>
  <c r="H864" i="1"/>
  <c r="H863" i="1" s="1"/>
  <c r="H861" i="1"/>
  <c r="H860" i="1" s="1"/>
  <c r="H854" i="1"/>
  <c r="H853" i="1" s="1"/>
  <c r="H852" i="1" s="1"/>
  <c r="H851" i="1" s="1"/>
  <c r="H850" i="1" s="1"/>
  <c r="H849" i="1" s="1"/>
  <c r="H847" i="1"/>
  <c r="H846" i="1" s="1"/>
  <c r="H845" i="1" s="1"/>
  <c r="H844" i="1" s="1"/>
  <c r="H843" i="1" s="1"/>
  <c r="H841" i="1"/>
  <c r="H840" i="1" s="1"/>
  <c r="H838" i="1"/>
  <c r="H837" i="1" s="1"/>
  <c r="H836" i="1" s="1"/>
  <c r="H834" i="1"/>
  <c r="H833" i="1" s="1"/>
  <c r="H832" i="1" s="1"/>
  <c r="H831" i="1" s="1"/>
  <c r="H830" i="1" s="1"/>
  <c r="H829" i="1" s="1"/>
  <c r="H826" i="1"/>
  <c r="H825" i="1" s="1"/>
  <c r="H823" i="1"/>
  <c r="H822" i="1"/>
  <c r="H820" i="1"/>
  <c r="H819" i="1" s="1"/>
  <c r="H813" i="1"/>
  <c r="H812" i="1" s="1"/>
  <c r="H811" i="1" s="1"/>
  <c r="H810" i="1" s="1"/>
  <c r="H809" i="1" s="1"/>
  <c r="H808" i="1" s="1"/>
  <c r="H797" i="1"/>
  <c r="H796" i="1" s="1"/>
  <c r="H795" i="1" s="1"/>
  <c r="H794" i="1" s="1"/>
  <c r="H793" i="1" s="1"/>
  <c r="H792" i="1" s="1"/>
  <c r="H791" i="1" s="1"/>
  <c r="H789" i="1"/>
  <c r="H788" i="1" s="1"/>
  <c r="H787" i="1" s="1"/>
  <c r="H786" i="1" s="1"/>
  <c r="H785" i="1" s="1"/>
  <c r="H783" i="1"/>
  <c r="H782" i="1" s="1"/>
  <c r="H780" i="1"/>
  <c r="H779" i="1" s="1"/>
  <c r="H778" i="1"/>
  <c r="H777" i="1" s="1"/>
  <c r="H776" i="1" s="1"/>
  <c r="H774" i="1"/>
  <c r="H772" i="1"/>
  <c r="H770" i="1"/>
  <c r="H762" i="1"/>
  <c r="H761" i="1"/>
  <c r="H757" i="1" s="1"/>
  <c r="H755" i="1"/>
  <c r="H753" i="1"/>
  <c r="H747" i="1"/>
  <c r="H746" i="1" s="1"/>
  <c r="H745" i="1" s="1"/>
  <c r="H743" i="1"/>
  <c r="H742" i="1" s="1"/>
  <c r="H736" i="1"/>
  <c r="H735" i="1" s="1"/>
  <c r="H734" i="1" s="1"/>
  <c r="H733" i="1" s="1"/>
  <c r="H731" i="1"/>
  <c r="H730" i="1" s="1"/>
  <c r="H729" i="1" s="1"/>
  <c r="H728" i="1" s="1"/>
  <c r="H726" i="1"/>
  <c r="H725" i="1" s="1"/>
  <c r="H714" i="1"/>
  <c r="H712" i="1"/>
  <c r="H709" i="1"/>
  <c r="H707" i="1"/>
  <c r="H705" i="1"/>
  <c r="H702" i="1"/>
  <c r="H700" i="1"/>
  <c r="H698" i="1"/>
  <c r="H695" i="1"/>
  <c r="H693" i="1"/>
  <c r="H690" i="1"/>
  <c r="H689" i="1" s="1"/>
  <c r="H687" i="1"/>
  <c r="H677" i="1"/>
  <c r="H676" i="1"/>
  <c r="H675" i="1"/>
  <c r="H674" i="1"/>
  <c r="H654" i="1"/>
  <c r="H653" i="1"/>
  <c r="H652" i="1" s="1"/>
  <c r="H648" i="1"/>
  <c r="H647" i="1" s="1"/>
  <c r="H646" i="1" s="1"/>
  <c r="H641" i="1"/>
  <c r="H640" i="1" s="1"/>
  <c r="H638" i="1"/>
  <c r="H637" i="1" s="1"/>
  <c r="H635" i="1"/>
  <c r="H634" i="1" s="1"/>
  <c r="H629" i="1"/>
  <c r="H628" i="1" s="1"/>
  <c r="H627" i="1" s="1"/>
  <c r="H626" i="1" s="1"/>
  <c r="H624" i="1"/>
  <c r="H623" i="1" s="1"/>
  <c r="H622" i="1" s="1"/>
  <c r="H621" i="1" s="1"/>
  <c r="H619" i="1"/>
  <c r="H618" i="1" s="1"/>
  <c r="H616" i="1"/>
  <c r="H615" i="1" s="1"/>
  <c r="H613" i="1"/>
  <c r="H612" i="1" s="1"/>
  <c r="H610" i="1"/>
  <c r="H609" i="1" s="1"/>
  <c r="H575" i="1"/>
  <c r="H574" i="1" s="1"/>
  <c r="H573" i="1" s="1"/>
  <c r="H571" i="1"/>
  <c r="H570" i="1" s="1"/>
  <c r="H568" i="1"/>
  <c r="H567" i="1" s="1"/>
  <c r="H548" i="1"/>
  <c r="H547" i="1" s="1"/>
  <c r="H542" i="1"/>
  <c r="H541" i="1" s="1"/>
  <c r="H539" i="1"/>
  <c r="H538" i="1" s="1"/>
  <c r="H536" i="1"/>
  <c r="H535" i="1" s="1"/>
  <c r="H523" i="1"/>
  <c r="H522" i="1" s="1"/>
  <c r="H520" i="1"/>
  <c r="H519" i="1" s="1"/>
  <c r="H511" i="1"/>
  <c r="H510" i="1" s="1"/>
  <c r="H509" i="1" s="1"/>
  <c r="H502" i="1"/>
  <c r="H501" i="1" s="1"/>
  <c r="H499" i="1"/>
  <c r="H498" i="1" s="1"/>
  <c r="H493" i="1"/>
  <c r="H492" i="1" s="1"/>
  <c r="H491" i="1" s="1"/>
  <c r="H490" i="1" s="1"/>
  <c r="H488" i="1"/>
  <c r="H487" i="1" s="1"/>
  <c r="H485" i="1"/>
  <c r="H484" i="1" s="1"/>
  <c r="H478" i="1"/>
  <c r="H477" i="1" s="1"/>
  <c r="H475" i="1"/>
  <c r="H474" i="1" s="1"/>
  <c r="H473" i="1" s="1"/>
  <c r="H472" i="1"/>
  <c r="H471" i="1" s="1"/>
  <c r="H470" i="1"/>
  <c r="H469" i="1" s="1"/>
  <c r="H462" i="1"/>
  <c r="H461" i="1" s="1"/>
  <c r="H459" i="1"/>
  <c r="H458" i="1"/>
  <c r="H457" i="1" s="1"/>
  <c r="H456" i="1"/>
  <c r="H455" i="1" s="1"/>
  <c r="H453" i="1"/>
  <c r="H452" i="1" s="1"/>
  <c r="H450" i="1"/>
  <c r="H449" i="1"/>
  <c r="H448" i="1" s="1"/>
  <c r="H445" i="1"/>
  <c r="H444" i="1" s="1"/>
  <c r="H443" i="1"/>
  <c r="H442" i="1" s="1"/>
  <c r="H440" i="1"/>
  <c r="H438" i="1"/>
  <c r="H421" i="1"/>
  <c r="H420" i="1" s="1"/>
  <c r="H419" i="1"/>
  <c r="H418" i="1" s="1"/>
  <c r="H417" i="1" s="1"/>
  <c r="H415" i="1"/>
  <c r="H414" i="1" s="1"/>
  <c r="H412" i="1"/>
  <c r="H411" i="1" s="1"/>
  <c r="H410" i="1"/>
  <c r="H409" i="1" s="1"/>
  <c r="H408" i="1" s="1"/>
  <c r="H406" i="1"/>
  <c r="H405" i="1" s="1"/>
  <c r="H403" i="1"/>
  <c r="H402" i="1" s="1"/>
  <c r="H400" i="1"/>
  <c r="H399" i="1" s="1"/>
  <c r="H397" i="1"/>
  <c r="H396" i="1" s="1"/>
  <c r="H393" i="1"/>
  <c r="H392" i="1" s="1"/>
  <c r="H390" i="1"/>
  <c r="H389" i="1" s="1"/>
  <c r="H387" i="1"/>
  <c r="H386" i="1" s="1"/>
  <c r="H382" i="1"/>
  <c r="H381" i="1"/>
  <c r="H380" i="1" s="1"/>
  <c r="H377" i="1"/>
  <c r="H376" i="1" s="1"/>
  <c r="H373" i="1"/>
  <c r="H372" i="1" s="1"/>
  <c r="H367" i="1"/>
  <c r="H366" i="1" s="1"/>
  <c r="H365" i="1" s="1"/>
  <c r="H350" i="1"/>
  <c r="H349" i="1"/>
  <c r="H348" i="1" s="1"/>
  <c r="H347" i="1" s="1"/>
  <c r="H345" i="1"/>
  <c r="H343" i="1"/>
  <c r="H339" i="1"/>
  <c r="H338" i="1" s="1"/>
  <c r="H337" i="1"/>
  <c r="H336" i="1" s="1"/>
  <c r="H335" i="1" s="1"/>
  <c r="H333" i="1"/>
  <c r="H332" i="1" s="1"/>
  <c r="H330" i="1"/>
  <c r="H329" i="1" s="1"/>
  <c r="H327" i="1"/>
  <c r="H326" i="1" s="1"/>
  <c r="H325" i="1"/>
  <c r="H324" i="1" s="1"/>
  <c r="H322" i="1"/>
  <c r="H316" i="1"/>
  <c r="H315" i="1" s="1"/>
  <c r="H312" i="1"/>
  <c r="H311" i="1" s="1"/>
  <c r="H295" i="1"/>
  <c r="H294" i="1" s="1"/>
  <c r="H292" i="1"/>
  <c r="H291" i="1" s="1"/>
  <c r="H286" i="1"/>
  <c r="H285" i="1" s="1"/>
  <c r="H283" i="1"/>
  <c r="H282" i="1" s="1"/>
  <c r="H275" i="1"/>
  <c r="H274" i="1" s="1"/>
  <c r="H272" i="1"/>
  <c r="H271" i="1" s="1"/>
  <c r="H270" i="1" s="1"/>
  <c r="H261" i="1"/>
  <c r="H260" i="1" s="1"/>
  <c r="H258" i="1"/>
  <c r="H257" i="1" s="1"/>
  <c r="H244" i="1"/>
  <c r="H243" i="1" s="1"/>
  <c r="H241" i="1"/>
  <c r="H240" i="1" s="1"/>
  <c r="H238" i="1"/>
  <c r="H237" i="1" s="1"/>
  <c r="H236" i="1" s="1"/>
  <c r="H227" i="1"/>
  <c r="H226" i="1" s="1"/>
  <c r="H225" i="1" s="1"/>
  <c r="H224" i="1" s="1"/>
  <c r="H218" i="1" s="1"/>
  <c r="H215" i="1"/>
  <c r="H214" i="1" s="1"/>
  <c r="H212" i="1"/>
  <c r="H211" i="1" s="1"/>
  <c r="H208" i="1"/>
  <c r="H207" i="1" s="1"/>
  <c r="H205" i="1"/>
  <c r="H204" i="1" s="1"/>
  <c r="H195" i="1"/>
  <c r="H194" i="1" s="1"/>
  <c r="H193" i="1" s="1"/>
  <c r="H192" i="1" s="1"/>
  <c r="H189" i="1"/>
  <c r="H188" i="1" s="1"/>
  <c r="H187" i="1" s="1"/>
  <c r="H186" i="1" s="1"/>
  <c r="H185" i="1" s="1"/>
  <c r="H183" i="1"/>
  <c r="H182" i="1"/>
  <c r="H181" i="1" s="1"/>
  <c r="H159" i="1"/>
  <c r="H157" i="1"/>
  <c r="H150" i="1"/>
  <c r="H149" i="1" s="1"/>
  <c r="H148" i="1" s="1"/>
  <c r="H147" i="1" s="1"/>
  <c r="H146" i="1" s="1"/>
  <c r="H144" i="1"/>
  <c r="H143" i="1" s="1"/>
  <c r="H141" i="1"/>
  <c r="H140" i="1" s="1"/>
  <c r="H138" i="1"/>
  <c r="H136" i="1"/>
  <c r="H129" i="1"/>
  <c r="H127" i="1"/>
  <c r="H124" i="1"/>
  <c r="H123" i="1" s="1"/>
  <c r="H122" i="1" s="1"/>
  <c r="H115" i="1" s="1"/>
  <c r="H112" i="1"/>
  <c r="H109" i="1" s="1"/>
  <c r="H107" i="1"/>
  <c r="H106" i="1" s="1"/>
  <c r="H99" i="1"/>
  <c r="H97" i="1"/>
  <c r="H93" i="1"/>
  <c r="H91" i="1"/>
  <c r="H86" i="1"/>
  <c r="H84" i="1"/>
  <c r="H79" i="1"/>
  <c r="H78" i="1" s="1"/>
  <c r="H77" i="1" s="1"/>
  <c r="H76" i="1" s="1"/>
  <c r="H74" i="1"/>
  <c r="H73" i="1" s="1"/>
  <c r="H72" i="1" s="1"/>
  <c r="H71" i="1" s="1"/>
  <c r="H70" i="1" s="1"/>
  <c r="H68" i="1"/>
  <c r="H67" i="1" s="1"/>
  <c r="H66" i="1" s="1"/>
  <c r="H65" i="1" s="1"/>
  <c r="H64" i="1" s="1"/>
  <c r="H62" i="1"/>
  <c r="H61" i="1" s="1"/>
  <c r="H59" i="1"/>
  <c r="H58" i="1" s="1"/>
  <c r="H52" i="1"/>
  <c r="H50" i="1"/>
  <c r="H48" i="1"/>
  <c r="H42" i="1"/>
  <c r="H41" i="1" s="1"/>
  <c r="H39" i="1"/>
  <c r="H38" i="1" s="1"/>
  <c r="H37" i="1" s="1"/>
  <c r="H36" i="1" s="1"/>
  <c r="I27" i="1"/>
  <c r="H31" i="1"/>
  <c r="H29" i="1"/>
  <c r="I21" i="1"/>
  <c r="I24" i="1"/>
  <c r="H23" i="1"/>
  <c r="H22" i="1" s="1"/>
  <c r="H20" i="1" s="1"/>
  <c r="H19" i="1" s="1"/>
  <c r="H17" i="1"/>
  <c r="H16" i="1" s="1"/>
  <c r="H15" i="1" s="1"/>
  <c r="H14" i="1" s="1"/>
  <c r="H12" i="1"/>
  <c r="H11" i="1" s="1"/>
  <c r="H10" i="1" s="1"/>
  <c r="H866" i="1" l="1"/>
  <c r="H859" i="1"/>
  <c r="H858" i="1" s="1"/>
  <c r="H857" i="1" s="1"/>
  <c r="H835" i="1"/>
  <c r="H828" i="1" s="1"/>
  <c r="H818" i="1"/>
  <c r="H817" i="1" s="1"/>
  <c r="H816" i="1" s="1"/>
  <c r="H815" i="1" s="1"/>
  <c r="H769" i="1"/>
  <c r="H768" i="1" s="1"/>
  <c r="H767" i="1" s="1"/>
  <c r="H766" i="1" s="1"/>
  <c r="H765" i="1" s="1"/>
  <c r="H210" i="1"/>
  <c r="H156" i="1"/>
  <c r="H155" i="1" s="1"/>
  <c r="H154" i="1" s="1"/>
  <c r="H153" i="1" s="1"/>
  <c r="H752" i="1"/>
  <c r="H751" i="1" s="1"/>
  <c r="H750" i="1" s="1"/>
  <c r="H749" i="1" s="1"/>
  <c r="H741" i="1"/>
  <c r="H740" i="1" s="1"/>
  <c r="H739" i="1" s="1"/>
  <c r="H711" i="1"/>
  <c r="H704" i="1"/>
  <c r="H697" i="1"/>
  <c r="H692" i="1"/>
  <c r="H686" i="1"/>
  <c r="H685" i="1" s="1"/>
  <c r="H671" i="1"/>
  <c r="H670" i="1" s="1"/>
  <c r="H649" i="1"/>
  <c r="H645" i="1" s="1"/>
  <c r="H644" i="1" s="1"/>
  <c r="H643" i="1" s="1"/>
  <c r="H633" i="1"/>
  <c r="H632" i="1" s="1"/>
  <c r="H631" i="1" s="1"/>
  <c r="H546" i="1"/>
  <c r="H545" i="1" s="1"/>
  <c r="H544" i="1" s="1"/>
  <c r="H364" i="1"/>
  <c r="H96" i="1"/>
  <c r="H508" i="1"/>
  <c r="H507" i="1" s="1"/>
  <c r="H506" i="1" s="1"/>
  <c r="H497" i="1"/>
  <c r="H496" i="1" s="1"/>
  <c r="H495" i="1" s="1"/>
  <c r="H476" i="1"/>
  <c r="H468" i="1"/>
  <c r="H467" i="1" s="1"/>
  <c r="H454" i="1"/>
  <c r="H447" i="1"/>
  <c r="H437" i="1"/>
  <c r="H395" i="1"/>
  <c r="H375" i="1"/>
  <c r="H342" i="1"/>
  <c r="H341" i="1" s="1"/>
  <c r="H321" i="1"/>
  <c r="H320" i="1" s="1"/>
  <c r="H319" i="1" s="1"/>
  <c r="H318" i="1" s="1"/>
  <c r="H310" i="1"/>
  <c r="H309" i="1" s="1"/>
  <c r="H308" i="1" s="1"/>
  <c r="H290" i="1"/>
  <c r="H289" i="1" s="1"/>
  <c r="H288" i="1" s="1"/>
  <c r="H281" i="1"/>
  <c r="H280" i="1" s="1"/>
  <c r="H279" i="1" s="1"/>
  <c r="H269" i="1"/>
  <c r="H264" i="1" s="1"/>
  <c r="H263" i="1" s="1"/>
  <c r="H256" i="1"/>
  <c r="H255" i="1" s="1"/>
  <c r="H254" i="1" s="1"/>
  <c r="H253" i="1" s="1"/>
  <c r="H235" i="1"/>
  <c r="H234" i="1" s="1"/>
  <c r="H217" i="1" s="1"/>
  <c r="H203" i="1"/>
  <c r="H202" i="1" s="1"/>
  <c r="H191" i="1"/>
  <c r="H180" i="1"/>
  <c r="H179" i="1" s="1"/>
  <c r="H135" i="1"/>
  <c r="H134" i="1" s="1"/>
  <c r="H133" i="1" s="1"/>
  <c r="H132" i="1" s="1"/>
  <c r="H131" i="1" s="1"/>
  <c r="H126" i="1"/>
  <c r="H105" i="1"/>
  <c r="H95" i="1"/>
  <c r="H90" i="1"/>
  <c r="H89" i="1" s="1"/>
  <c r="H88" i="1" s="1"/>
  <c r="H83" i="1"/>
  <c r="H82" i="1" s="1"/>
  <c r="H47" i="1"/>
  <c r="H46" i="1" s="1"/>
  <c r="H45" i="1" s="1"/>
  <c r="H44" i="1" s="1"/>
  <c r="H35" i="1"/>
  <c r="H28" i="1"/>
  <c r="G648" i="1"/>
  <c r="G715" i="1"/>
  <c r="G713" i="1"/>
  <c r="G710" i="1"/>
  <c r="G708" i="1"/>
  <c r="G706" i="1"/>
  <c r="G703" i="1"/>
  <c r="G701" i="1"/>
  <c r="G699" i="1"/>
  <c r="G694" i="1"/>
  <c r="G549" i="1"/>
  <c r="G511" i="1"/>
  <c r="G521" i="1"/>
  <c r="H856" i="1" l="1"/>
  <c r="H764" i="1" s="1"/>
  <c r="H738" i="1"/>
  <c r="H691" i="1"/>
  <c r="H669" i="1" s="1"/>
  <c r="H668" i="1" s="1"/>
  <c r="H505" i="1" s="1"/>
  <c r="H26" i="1"/>
  <c r="H466" i="1"/>
  <c r="H465" i="1" s="1"/>
  <c r="H464" i="1" s="1"/>
  <c r="H436" i="1"/>
  <c r="H435" i="1" s="1"/>
  <c r="H434" i="1" s="1"/>
  <c r="H363" i="1"/>
  <c r="H356" i="1" s="1"/>
  <c r="H298" i="1"/>
  <c r="H278" i="1"/>
  <c r="H277" i="1" s="1"/>
  <c r="H152" i="1"/>
  <c r="H81" i="1"/>
  <c r="H34" i="1" s="1"/>
  <c r="G410" i="1"/>
  <c r="H504" i="1" l="1"/>
  <c r="H25" i="1"/>
  <c r="H355" i="1"/>
  <c r="H297" i="1" s="1"/>
  <c r="H33" i="1"/>
  <c r="H890" i="1" s="1"/>
  <c r="G378" i="1"/>
  <c r="G479" i="1"/>
  <c r="G475" i="1"/>
  <c r="G458" i="1"/>
  <c r="G456" i="1"/>
  <c r="G453" i="1"/>
  <c r="G451" i="1"/>
  <c r="G449" i="1"/>
  <c r="G446" i="1"/>
  <c r="G443" i="1"/>
  <c r="G441" i="1"/>
  <c r="G439" i="1"/>
  <c r="G382" i="1"/>
  <c r="G367" i="1"/>
  <c r="G350" i="1"/>
  <c r="G344" i="1"/>
  <c r="G325" i="1"/>
  <c r="G323" i="1"/>
  <c r="H9" i="1" l="1"/>
  <c r="G49" i="1"/>
  <c r="G239" i="1"/>
  <c r="G137" i="1"/>
  <c r="G87" i="1"/>
  <c r="G85" i="1"/>
  <c r="G62" i="1"/>
  <c r="G61" i="1" s="1"/>
  <c r="G60" i="1"/>
  <c r="G53" i="1"/>
  <c r="G51" i="1"/>
  <c r="G40" i="1"/>
  <c r="G42" i="1"/>
  <c r="G41" i="1" s="1"/>
  <c r="G293" i="1"/>
  <c r="G284" i="1"/>
  <c r="G677" i="1"/>
  <c r="G675" i="1"/>
  <c r="G636" i="1"/>
  <c r="G614" i="1"/>
  <c r="G871" i="1"/>
  <c r="G778" i="1"/>
  <c r="G775" i="1"/>
  <c r="G771" i="1"/>
  <c r="G18" i="1"/>
  <c r="I18" i="1" s="1"/>
  <c r="G32" i="1"/>
  <c r="I32" i="1" s="1"/>
  <c r="G30" i="1"/>
  <c r="I30" i="1" s="1"/>
  <c r="H8" i="1" l="1"/>
  <c r="G276" i="1"/>
  <c r="G259" i="1"/>
  <c r="G252" i="1"/>
  <c r="G245" i="1"/>
  <c r="G228" i="1"/>
  <c r="G216" i="1"/>
  <c r="G209" i="1"/>
  <c r="G206" i="1"/>
  <c r="G196" i="1"/>
  <c r="G184" i="1"/>
  <c r="G160" i="1"/>
  <c r="G158" i="1"/>
  <c r="G139" i="1"/>
  <c r="G128" i="1"/>
  <c r="G125" i="1"/>
  <c r="G119" i="1"/>
  <c r="G108" i="1"/>
  <c r="G100" i="1"/>
  <c r="G98" i="1"/>
  <c r="G113" i="1" l="1"/>
  <c r="G888" i="1" l="1"/>
  <c r="G887" i="1" s="1"/>
  <c r="G882" i="1" l="1"/>
  <c r="G881" i="1" s="1"/>
  <c r="G834" i="1"/>
  <c r="G790" i="1"/>
  <c r="G783" i="1"/>
  <c r="G782" i="1" s="1"/>
  <c r="G780" i="1"/>
  <c r="G779" i="1"/>
  <c r="G756" i="1" l="1"/>
  <c r="G747" i="1"/>
  <c r="G688" i="1"/>
  <c r="G653" i="1"/>
  <c r="G763" i="1"/>
  <c r="G744" i="1"/>
  <c r="G726" i="1"/>
  <c r="G725" i="1" s="1"/>
  <c r="G696" i="1"/>
  <c r="G690" i="1"/>
  <c r="G641" i="1" l="1"/>
  <c r="G640" i="1" s="1"/>
  <c r="G639" i="1"/>
  <c r="G629" i="1"/>
  <c r="G628" i="1" s="1"/>
  <c r="G627" i="1" s="1"/>
  <c r="G626" i="1" s="1"/>
  <c r="G610" i="1"/>
  <c r="G609" i="1" s="1"/>
  <c r="G575" i="1"/>
  <c r="G569" i="1"/>
  <c r="G542" i="1"/>
  <c r="G541" i="1" s="1"/>
  <c r="G539" i="1"/>
  <c r="G538" i="1" s="1"/>
  <c r="G536" i="1"/>
  <c r="G535" i="1" s="1"/>
  <c r="G524" i="1"/>
  <c r="G502" i="1"/>
  <c r="G501" i="1" s="1"/>
  <c r="G493" i="1"/>
  <c r="G492" i="1" s="1"/>
  <c r="G491" i="1" s="1"/>
  <c r="G490" i="1" s="1"/>
  <c r="G488" i="1"/>
  <c r="G487" i="1" s="1"/>
  <c r="G472" i="1"/>
  <c r="G470" i="1"/>
  <c r="G462" i="1"/>
  <c r="G461" i="1" s="1"/>
  <c r="G459" i="1"/>
  <c r="G421" i="1"/>
  <c r="G420" i="1" s="1"/>
  <c r="G412" i="1"/>
  <c r="G411" i="1" s="1"/>
  <c r="G400" i="1"/>
  <c r="G399" i="1" s="1"/>
  <c r="G397" i="1"/>
  <c r="G396" i="1" s="1"/>
  <c r="G393" i="1"/>
  <c r="G392" i="1" s="1"/>
  <c r="G387" i="1"/>
  <c r="G386" i="1" s="1"/>
  <c r="G337" i="1"/>
  <c r="G317" i="1"/>
  <c r="G313" i="1"/>
  <c r="G295" i="1"/>
  <c r="G294" i="1" s="1"/>
  <c r="G286" i="1"/>
  <c r="G285" i="1" s="1"/>
  <c r="G13" i="1"/>
  <c r="I13" i="1" s="1"/>
  <c r="G885" i="1" l="1"/>
  <c r="G884" i="1" s="1"/>
  <c r="G879" i="1"/>
  <c r="G878" i="1" s="1"/>
  <c r="G847" i="1"/>
  <c r="G846" i="1"/>
  <c r="G845" i="1" s="1"/>
  <c r="G844" i="1" s="1"/>
  <c r="G843" i="1" s="1"/>
  <c r="G841" i="1"/>
  <c r="G840" i="1" s="1"/>
  <c r="G838" i="1"/>
  <c r="G837" i="1" s="1"/>
  <c r="G836" i="1" s="1"/>
  <c r="G833" i="1"/>
  <c r="G832" i="1" s="1"/>
  <c r="G831" i="1" s="1"/>
  <c r="G830" i="1" s="1"/>
  <c r="G829" i="1" s="1"/>
  <c r="G820" i="1"/>
  <c r="G819" i="1" s="1"/>
  <c r="G813" i="1"/>
  <c r="G812" i="1" s="1"/>
  <c r="G811" i="1" s="1"/>
  <c r="G810" i="1" s="1"/>
  <c r="G809" i="1" s="1"/>
  <c r="G808" i="1" s="1"/>
  <c r="G797" i="1"/>
  <c r="G773" i="1"/>
  <c r="G835" i="1" l="1"/>
  <c r="G828" i="1" s="1"/>
  <c r="G655" i="1"/>
  <c r="G638" i="1"/>
  <c r="G637" i="1" s="1"/>
  <c r="G625" i="1"/>
  <c r="G619" i="1"/>
  <c r="G618" i="1" s="1"/>
  <c r="G616" i="1"/>
  <c r="G615" i="1" s="1"/>
  <c r="G613" i="1"/>
  <c r="G612" i="1" s="1"/>
  <c r="G571" i="1"/>
  <c r="G570" i="1" s="1"/>
  <c r="G499" i="1" l="1"/>
  <c r="G498" i="1" s="1"/>
  <c r="G485" i="1"/>
  <c r="G484" i="1" s="1"/>
  <c r="G419" i="1"/>
  <c r="G415" i="1"/>
  <c r="G414" i="1" s="1"/>
  <c r="G406" i="1"/>
  <c r="G405" i="1" s="1"/>
  <c r="G403" i="1"/>
  <c r="G402" i="1" s="1"/>
  <c r="G390" i="1"/>
  <c r="G389" i="1" s="1"/>
  <c r="G339" i="1"/>
  <c r="G338" i="1" s="1"/>
  <c r="G330" i="1"/>
  <c r="G329" i="1" s="1"/>
  <c r="G497" i="1" l="1"/>
  <c r="G496" i="1" s="1"/>
  <c r="G495" i="1" s="1"/>
  <c r="G275" i="1"/>
  <c r="G274" i="1" s="1"/>
  <c r="G244" i="1"/>
  <c r="G243" i="1" s="1"/>
  <c r="G241" i="1"/>
  <c r="G240" i="1" s="1"/>
  <c r="G212" i="1"/>
  <c r="G211" i="1" s="1"/>
  <c r="G208" i="1"/>
  <c r="G207" i="1" s="1"/>
  <c r="G205" i="1"/>
  <c r="G204" i="1" s="1"/>
  <c r="G130" i="1"/>
  <c r="G92" i="1"/>
  <c r="G74" i="1"/>
  <c r="G73" i="1" s="1"/>
  <c r="G72" i="1" s="1"/>
  <c r="G71" i="1" s="1"/>
  <c r="G70" i="1" s="1"/>
  <c r="G69" i="1"/>
  <c r="G203" i="1" l="1"/>
  <c r="G202" i="1" s="1"/>
  <c r="G823" i="1" l="1"/>
  <c r="G822" i="1" s="1"/>
  <c r="G826" i="1"/>
  <c r="G825" i="1" s="1"/>
  <c r="G418" i="1"/>
  <c r="G417" i="1" s="1"/>
  <c r="G144" i="1"/>
  <c r="G143" i="1" s="1"/>
  <c r="G141" i="1"/>
  <c r="G140" i="1" s="1"/>
  <c r="G818" i="1" l="1"/>
  <c r="G817" i="1" s="1"/>
  <c r="G816" i="1" s="1"/>
  <c r="G815" i="1" s="1"/>
  <c r="G12" i="1"/>
  <c r="G11" i="1" l="1"/>
  <c r="I12" i="1"/>
  <c r="G854" i="1"/>
  <c r="G853" i="1" s="1"/>
  <c r="G852" i="1" s="1"/>
  <c r="G851" i="1" s="1"/>
  <c r="G850" i="1" s="1"/>
  <c r="G849" i="1" s="1"/>
  <c r="G10" i="1" l="1"/>
  <c r="I10" i="1" s="1"/>
  <c r="I11" i="1"/>
  <c r="G650" i="1"/>
  <c r="G457" i="1"/>
  <c r="G333" i="1" l="1"/>
  <c r="G332" i="1" s="1"/>
  <c r="G292" i="1"/>
  <c r="G291" i="1" s="1"/>
  <c r="G290" i="1" l="1"/>
  <c r="G289" i="1" s="1"/>
  <c r="G288" i="1" s="1"/>
  <c r="G68" i="1"/>
  <c r="G67" i="1" s="1"/>
  <c r="G66" i="1" s="1"/>
  <c r="G65" i="1" s="1"/>
  <c r="G64" i="1" s="1"/>
  <c r="G327" i="1" l="1"/>
  <c r="G736" i="1" l="1"/>
  <c r="G735" i="1" s="1"/>
  <c r="G734" i="1" s="1"/>
  <c r="G733" i="1" s="1"/>
  <c r="G50" i="1" l="1"/>
  <c r="G674" i="1" l="1"/>
  <c r="G635" i="1"/>
  <c r="G634" i="1" s="1"/>
  <c r="G633" i="1" s="1"/>
  <c r="G632" i="1" l="1"/>
  <c r="G631" i="1" s="1"/>
  <c r="G59" i="1"/>
  <c r="G58" i="1" s="1"/>
  <c r="G777" i="1"/>
  <c r="G776" i="1" s="1"/>
  <c r="G652" i="1" l="1"/>
  <c r="G478" i="1" l="1"/>
  <c r="G477" i="1" s="1"/>
  <c r="G476" i="1" s="1"/>
  <c r="G474" i="1"/>
  <c r="G473" i="1" s="1"/>
  <c r="G445" i="1"/>
  <c r="G444" i="1" s="1"/>
  <c r="G353" i="1"/>
  <c r="G352" i="1" s="1"/>
  <c r="G351" i="1" s="1"/>
  <c r="G326" i="1"/>
  <c r="G336" i="1"/>
  <c r="G335" i="1" s="1"/>
  <c r="G200" i="1" l="1"/>
  <c r="G199" i="1" s="1"/>
  <c r="G198" i="1" s="1"/>
  <c r="G197" i="1" s="1"/>
  <c r="G568" i="1" l="1"/>
  <c r="G567" i="1" s="1"/>
  <c r="G565" i="1"/>
  <c r="G564" i="1" s="1"/>
  <c r="G563" i="1" s="1"/>
  <c r="G520" i="1"/>
  <c r="G519" i="1" s="1"/>
  <c r="G523" i="1"/>
  <c r="G522" i="1" s="1"/>
  <c r="G514" i="1"/>
  <c r="G510" i="1"/>
  <c r="G509" i="1" s="1"/>
  <c r="G306" i="1" l="1"/>
  <c r="G305" i="1" s="1"/>
  <c r="G304" i="1" s="1"/>
  <c r="G774" i="1" l="1"/>
  <c r="G283" i="1"/>
  <c r="G282" i="1" s="1"/>
  <c r="G281" i="1" l="1"/>
  <c r="G280" i="1" s="1"/>
  <c r="G279" i="1" s="1"/>
  <c r="G278" i="1" s="1"/>
  <c r="G277" i="1" s="1"/>
  <c r="G251" i="1"/>
  <c r="G250" i="1" s="1"/>
  <c r="G249" i="1" s="1"/>
  <c r="G248" i="1" s="1"/>
  <c r="G247" i="1" s="1"/>
  <c r="G246" i="1" l="1"/>
  <c r="G150" i="1"/>
  <c r="G149" i="1" s="1"/>
  <c r="G148" i="1" s="1"/>
  <c r="G147" i="1" s="1"/>
  <c r="G146" i="1" s="1"/>
  <c r="G195" i="1" l="1"/>
  <c r="G194" i="1" s="1"/>
  <c r="G193" i="1" s="1"/>
  <c r="G192" i="1" s="1"/>
  <c r="G120" i="1"/>
  <c r="G107" i="1" l="1"/>
  <c r="G106" i="1" s="1"/>
  <c r="G99" i="1"/>
  <c r="G97" i="1"/>
  <c r="G56" i="1"/>
  <c r="G55" i="1" s="1"/>
  <c r="G54" i="1" s="1"/>
  <c r="G96" i="1" l="1"/>
  <c r="G23" i="1" l="1"/>
  <c r="G232" i="1"/>
  <c r="G231" i="1" s="1"/>
  <c r="G676" i="1"/>
  <c r="G647" i="1"/>
  <c r="G646" i="1" s="1"/>
  <c r="G598" i="1"/>
  <c r="G597" i="1" s="1"/>
  <c r="G471" i="1"/>
  <c r="G452" i="1"/>
  <c r="G442" i="1"/>
  <c r="G381" i="1"/>
  <c r="G380" i="1" s="1"/>
  <c r="G373" i="1"/>
  <c r="G372" i="1" s="1"/>
  <c r="G22" i="1" l="1"/>
  <c r="I23" i="1"/>
  <c r="G230" i="1"/>
  <c r="G229" i="1"/>
  <c r="G20" i="1" l="1"/>
  <c r="I22" i="1"/>
  <c r="G345" i="1"/>
  <c r="G189" i="1"/>
  <c r="G188" i="1" s="1"/>
  <c r="G124" i="1"/>
  <c r="G93" i="1"/>
  <c r="G91" i="1"/>
  <c r="G110" i="1"/>
  <c r="G103" i="1"/>
  <c r="G102" i="1" s="1"/>
  <c r="G129" i="1"/>
  <c r="G127" i="1"/>
  <c r="G19" i="1" l="1"/>
  <c r="I19" i="1" s="1"/>
  <c r="I20" i="1"/>
  <c r="G126" i="1"/>
  <c r="G803" i="1"/>
  <c r="G802" i="1" s="1"/>
  <c r="G806" i="1"/>
  <c r="G805" i="1" s="1"/>
  <c r="G591" i="1"/>
  <c r="G526" i="1"/>
  <c r="G525" i="1" s="1"/>
  <c r="G709" i="1"/>
  <c r="G702" i="1"/>
  <c r="G876" i="1"/>
  <c r="G875" i="1" s="1"/>
  <c r="G874" i="1"/>
  <c r="G873" i="1" s="1"/>
  <c r="G872" i="1" s="1"/>
  <c r="G762" i="1"/>
  <c r="G761" i="1" s="1"/>
  <c r="G759" i="1"/>
  <c r="G758" i="1" s="1"/>
  <c r="G753" i="1"/>
  <c r="G561" i="1"/>
  <c r="G560" i="1"/>
  <c r="G559" i="1" s="1"/>
  <c r="G557" i="1"/>
  <c r="G555" i="1" s="1"/>
  <c r="G516" i="1"/>
  <c r="G515" i="1" s="1"/>
  <c r="G469" i="1"/>
  <c r="G590" i="1" l="1"/>
  <c r="G589" i="1" s="1"/>
  <c r="G757" i="1"/>
  <c r="G556" i="1"/>
  <c r="G170" i="1"/>
  <c r="G169" i="1" s="1"/>
  <c r="G167" i="1"/>
  <c r="G166" i="1" s="1"/>
  <c r="G384" i="1"/>
  <c r="G383" i="1" s="1"/>
  <c r="G361" i="1"/>
  <c r="G165" i="1" l="1"/>
  <c r="G870" i="1"/>
  <c r="G869" i="1" s="1"/>
  <c r="G868" i="1" s="1"/>
  <c r="G867" i="1" s="1"/>
  <c r="G866" i="1" s="1"/>
  <c r="G864" i="1"/>
  <c r="G863" i="1" s="1"/>
  <c r="G861" i="1"/>
  <c r="G860" i="1" s="1"/>
  <c r="G801" i="1"/>
  <c r="G800" i="1" s="1"/>
  <c r="G799" i="1" s="1"/>
  <c r="G798" i="1" s="1"/>
  <c r="G796" i="1"/>
  <c r="G795" i="1" s="1"/>
  <c r="G794" i="1" s="1"/>
  <c r="G793" i="1" s="1"/>
  <c r="G792" i="1" s="1"/>
  <c r="G791" i="1" s="1"/>
  <c r="G789" i="1"/>
  <c r="G772" i="1"/>
  <c r="G770" i="1"/>
  <c r="G755" i="1"/>
  <c r="G746" i="1"/>
  <c r="G745" i="1" s="1"/>
  <c r="G731" i="1"/>
  <c r="G730" i="1" s="1"/>
  <c r="G729" i="1" s="1"/>
  <c r="G728" i="1" s="1"/>
  <c r="G723" i="1"/>
  <c r="G722" i="1" s="1"/>
  <c r="G721" i="1" s="1"/>
  <c r="G720" i="1" s="1"/>
  <c r="G718" i="1"/>
  <c r="G717" i="1" s="1"/>
  <c r="G716" i="1" s="1"/>
  <c r="G714" i="1"/>
  <c r="G712" i="1"/>
  <c r="G707" i="1"/>
  <c r="G705" i="1"/>
  <c r="G700" i="1"/>
  <c r="G698" i="1"/>
  <c r="G695" i="1"/>
  <c r="G693" i="1"/>
  <c r="G689" i="1"/>
  <c r="G687" i="1"/>
  <c r="G683" i="1"/>
  <c r="G682" i="1" s="1"/>
  <c r="G680" i="1"/>
  <c r="G679" i="1" s="1"/>
  <c r="G672" i="1"/>
  <c r="G671" i="1" s="1"/>
  <c r="G666" i="1"/>
  <c r="G665" i="1" s="1"/>
  <c r="G663" i="1"/>
  <c r="G662" i="1" s="1"/>
  <c r="G660" i="1"/>
  <c r="G659" i="1" s="1"/>
  <c r="G657" i="1"/>
  <c r="G654" i="1"/>
  <c r="G649" i="1" s="1"/>
  <c r="G624" i="1"/>
  <c r="G623" i="1" s="1"/>
  <c r="G607" i="1"/>
  <c r="G606" i="1" s="1"/>
  <c r="G605" i="1" s="1"/>
  <c r="G595" i="1"/>
  <c r="G594" i="1" s="1"/>
  <c r="G587" i="1"/>
  <c r="G586" i="1" s="1"/>
  <c r="G583" i="1"/>
  <c r="G579" i="1"/>
  <c r="G577" i="1"/>
  <c r="G553" i="1"/>
  <c r="G552" i="1" s="1"/>
  <c r="G551" i="1" s="1"/>
  <c r="G533" i="1"/>
  <c r="G532" i="1" s="1"/>
  <c r="G530" i="1"/>
  <c r="G529" i="1" s="1"/>
  <c r="G513" i="1"/>
  <c r="G512" i="1" s="1"/>
  <c r="G508" i="1" s="1"/>
  <c r="G788" i="1" l="1"/>
  <c r="G787" i="1" s="1"/>
  <c r="G786" i="1" s="1"/>
  <c r="G785" i="1" s="1"/>
  <c r="G743" i="1"/>
  <c r="G742" i="1" s="1"/>
  <c r="G741" i="1" s="1"/>
  <c r="G740" i="1" s="1"/>
  <c r="G739" i="1" s="1"/>
  <c r="G582" i="1"/>
  <c r="G581" i="1" s="1"/>
  <c r="G769" i="1"/>
  <c r="G768" i="1" s="1"/>
  <c r="G670" i="1"/>
  <c r="G692" i="1"/>
  <c r="G528" i="1"/>
  <c r="G574" i="1"/>
  <c r="G573" i="1" s="1"/>
  <c r="G697" i="1"/>
  <c r="G704" i="1"/>
  <c r="G593" i="1"/>
  <c r="G752" i="1"/>
  <c r="G751" i="1" s="1"/>
  <c r="G750" i="1" s="1"/>
  <c r="G749" i="1" s="1"/>
  <c r="G711" i="1"/>
  <c r="G656" i="1"/>
  <c r="G645" i="1" s="1"/>
  <c r="G859" i="1"/>
  <c r="G858" i="1" s="1"/>
  <c r="G857" i="1" s="1"/>
  <c r="G856" i="1" s="1"/>
  <c r="G548" i="1"/>
  <c r="G547" i="1" s="1"/>
  <c r="G678" i="1"/>
  <c r="G686" i="1"/>
  <c r="G685" i="1" s="1"/>
  <c r="G604" i="1"/>
  <c r="G603" i="1" s="1"/>
  <c r="G622" i="1"/>
  <c r="G621" i="1" s="1"/>
  <c r="G546" i="1" l="1"/>
  <c r="G545" i="1" s="1"/>
  <c r="G544" i="1" s="1"/>
  <c r="G691" i="1"/>
  <c r="G669" i="1" s="1"/>
  <c r="G668" i="1" s="1"/>
  <c r="G767" i="1"/>
  <c r="G766" i="1" s="1"/>
  <c r="G765" i="1" s="1"/>
  <c r="G764" i="1" s="1"/>
  <c r="G576" i="1"/>
  <c r="G644" i="1"/>
  <c r="G643" i="1" s="1"/>
  <c r="G507" i="1"/>
  <c r="G506" i="1" s="1"/>
  <c r="G738" i="1"/>
  <c r="G505" i="1" l="1"/>
  <c r="G504" i="1" s="1"/>
  <c r="G482" i="1"/>
  <c r="G481" i="1" s="1"/>
  <c r="G480" i="1" s="1"/>
  <c r="G468" i="1"/>
  <c r="G467" i="1" s="1"/>
  <c r="G455" i="1"/>
  <c r="G454" i="1" s="1"/>
  <c r="G450" i="1"/>
  <c r="G448" i="1"/>
  <c r="G440" i="1"/>
  <c r="G438" i="1"/>
  <c r="G432" i="1"/>
  <c r="G431" i="1" s="1"/>
  <c r="G429" i="1"/>
  <c r="G428" i="1" s="1"/>
  <c r="G427" i="1" s="1"/>
  <c r="G425" i="1"/>
  <c r="G424" i="1" s="1"/>
  <c r="G423" i="1" s="1"/>
  <c r="G409" i="1"/>
  <c r="G408" i="1" s="1"/>
  <c r="G377" i="1"/>
  <c r="G376" i="1" s="1"/>
  <c r="G375" i="1" s="1"/>
  <c r="G370" i="1"/>
  <c r="G369" i="1" s="1"/>
  <c r="G368" i="1" s="1"/>
  <c r="G366" i="1"/>
  <c r="G365" i="1" s="1"/>
  <c r="G360" i="1"/>
  <c r="G359" i="1" s="1"/>
  <c r="G358" i="1" s="1"/>
  <c r="G357" i="1" s="1"/>
  <c r="G349" i="1"/>
  <c r="G348" i="1" s="1"/>
  <c r="G347" i="1" s="1"/>
  <c r="G343" i="1"/>
  <c r="G324" i="1"/>
  <c r="G322" i="1"/>
  <c r="G316" i="1"/>
  <c r="G315" i="1" s="1"/>
  <c r="G312" i="1"/>
  <c r="G311" i="1" s="1"/>
  <c r="G302" i="1"/>
  <c r="G301" i="1" s="1"/>
  <c r="G300" i="1" s="1"/>
  <c r="G395" i="1" l="1"/>
  <c r="G466" i="1"/>
  <c r="G364" i="1"/>
  <c r="G437" i="1"/>
  <c r="G447" i="1"/>
  <c r="G342" i="1"/>
  <c r="G341" i="1" s="1"/>
  <c r="G321" i="1"/>
  <c r="G320" i="1" s="1"/>
  <c r="G310" i="1"/>
  <c r="G309" i="1" s="1"/>
  <c r="G308" i="1" s="1"/>
  <c r="G465" i="1" l="1"/>
  <c r="G464" i="1" s="1"/>
  <c r="G436" i="1"/>
  <c r="G435" i="1" s="1"/>
  <c r="G434" i="1" s="1"/>
  <c r="G319" i="1"/>
  <c r="G318" i="1" s="1"/>
  <c r="G298" i="1" s="1"/>
  <c r="G363" i="1"/>
  <c r="G356" i="1" s="1"/>
  <c r="G112" i="1"/>
  <c r="G261" i="1"/>
  <c r="G260" i="1" s="1"/>
  <c r="G258" i="1"/>
  <c r="G109" i="1" l="1"/>
  <c r="G105" i="1" s="1"/>
  <c r="G355" i="1"/>
  <c r="G297" i="1" s="1"/>
  <c r="G31" i="1"/>
  <c r="I31" i="1" s="1"/>
  <c r="G29" i="1"/>
  <c r="I29" i="1" s="1"/>
  <c r="G272" i="1"/>
  <c r="G271" i="1" s="1"/>
  <c r="G270" i="1" s="1"/>
  <c r="G269" i="1" s="1"/>
  <c r="G264" i="1" s="1"/>
  <c r="G17" i="1"/>
  <c r="G136" i="1"/>
  <c r="G215" i="1"/>
  <c r="G214" i="1" s="1"/>
  <c r="G267" i="1"/>
  <c r="G266" i="1" s="1"/>
  <c r="G265" i="1" s="1"/>
  <c r="G257" i="1"/>
  <c r="G238" i="1"/>
  <c r="G237" i="1" s="1"/>
  <c r="G236" i="1" s="1"/>
  <c r="G235" i="1" s="1"/>
  <c r="G234" i="1" s="1"/>
  <c r="G227" i="1"/>
  <c r="G226" i="1" s="1"/>
  <c r="G225" i="1" s="1"/>
  <c r="G224" i="1" s="1"/>
  <c r="G218" i="1" s="1"/>
  <c r="G222" i="1"/>
  <c r="G221" i="1" s="1"/>
  <c r="G187" i="1"/>
  <c r="G186" i="1" s="1"/>
  <c r="G185" i="1" s="1"/>
  <c r="G183" i="1"/>
  <c r="G182" i="1" s="1"/>
  <c r="G177" i="1"/>
  <c r="G176" i="1" s="1"/>
  <c r="G174" i="1"/>
  <c r="G173" i="1" s="1"/>
  <c r="G159" i="1"/>
  <c r="G157" i="1"/>
  <c r="G138" i="1"/>
  <c r="G123" i="1"/>
  <c r="G122" i="1" s="1"/>
  <c r="G118" i="1"/>
  <c r="G117" i="1" s="1"/>
  <c r="G116" i="1" s="1"/>
  <c r="G101" i="1"/>
  <c r="G90" i="1"/>
  <c r="G89" i="1" s="1"/>
  <c r="G88" i="1" s="1"/>
  <c r="G86" i="1"/>
  <c r="G84" i="1"/>
  <c r="G79" i="1"/>
  <c r="G78" i="1" s="1"/>
  <c r="G77" i="1" s="1"/>
  <c r="G76" i="1" s="1"/>
  <c r="G52" i="1"/>
  <c r="G48" i="1"/>
  <c r="G39" i="1"/>
  <c r="G38" i="1" s="1"/>
  <c r="G37" i="1" s="1"/>
  <c r="G36" i="1" s="1"/>
  <c r="G35" i="1" s="1"/>
  <c r="G180" i="1" l="1"/>
  <c r="G179" i="1" s="1"/>
  <c r="G181" i="1"/>
  <c r="G16" i="1"/>
  <c r="I16" i="1" s="1"/>
  <c r="I17" i="1"/>
  <c r="G47" i="1"/>
  <c r="G46" i="1" s="1"/>
  <c r="G45" i="1" s="1"/>
  <c r="G217" i="1"/>
  <c r="G210" i="1"/>
  <c r="G191" i="1" s="1"/>
  <c r="G15" i="1"/>
  <c r="G95" i="1"/>
  <c r="G256" i="1"/>
  <c r="G255" i="1" s="1"/>
  <c r="G254" i="1" s="1"/>
  <c r="G253" i="1" s="1"/>
  <c r="G28" i="1"/>
  <c r="G263" i="1"/>
  <c r="G83" i="1"/>
  <c r="G82" i="1" s="1"/>
  <c r="G220" i="1"/>
  <c r="G156" i="1"/>
  <c r="G155" i="1" s="1"/>
  <c r="G154" i="1" s="1"/>
  <c r="G115" i="1"/>
  <c r="G135" i="1"/>
  <c r="G134" i="1" s="1"/>
  <c r="G133" i="1" s="1"/>
  <c r="G172" i="1"/>
  <c r="G14" i="1" l="1"/>
  <c r="I14" i="1" s="1"/>
  <c r="I15" i="1"/>
  <c r="G26" i="1"/>
  <c r="I28" i="1"/>
  <c r="G44" i="1"/>
  <c r="G153" i="1"/>
  <c r="G152" i="1" s="1"/>
  <c r="G219" i="1"/>
  <c r="G81" i="1"/>
  <c r="G132" i="1"/>
  <c r="G131" i="1" s="1"/>
  <c r="G25" i="1" l="1"/>
  <c r="I26" i="1"/>
  <c r="G34" i="1"/>
  <c r="G33" i="1" s="1"/>
  <c r="I25" i="1" l="1"/>
  <c r="G9" i="1"/>
  <c r="I9" i="1" l="1"/>
  <c r="G8" i="1"/>
  <c r="I8" i="1" l="1"/>
  <c r="G890" i="1"/>
</calcChain>
</file>

<file path=xl/sharedStrings.xml><?xml version="1.0" encoding="utf-8"?>
<sst xmlns="http://schemas.openxmlformats.org/spreadsheetml/2006/main" count="4212" uniqueCount="1261">
  <si>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</si>
  <si>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</si>
  <si>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</si>
  <si>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</si>
  <si>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</si>
  <si>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</si>
  <si>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</si>
  <si>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</si>
  <si>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</si>
  <si>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</si>
  <si>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</si>
  <si>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</si>
  <si>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</si>
  <si>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</si>
  <si>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</si>
  <si>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</si>
  <si>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</si>
  <si>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</si>
  <si>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</si>
  <si>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</si>
  <si>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</si>
  <si>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</si>
  <si>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</si>
  <si>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</si>
  <si>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</si>
  <si>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</si>
  <si>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</si>
  <si>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</si>
  <si>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</si>
  <si>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</si>
  <si>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</si>
  <si>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</si>
  <si>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</si>
  <si>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</si>
  <si>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</si>
  <si>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</si>
  <si>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</si>
  <si>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</si>
  <si>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</si>
  <si>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</si>
  <si>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</si>
  <si>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</si>
  <si>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</si>
  <si>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</si>
  <si>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</si>
  <si>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</si>
  <si>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</si>
  <si>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</si>
  <si>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</si>
  <si>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</si>
  <si>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</si>
  <si>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</si>
  <si>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</si>
  <si>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</si>
  <si>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</si>
  <si>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</si>
  <si>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</si>
  <si>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</si>
  <si>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</si>
  <si>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</si>
  <si>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</si>
  <si>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</si>
  <si>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</si>
  <si>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</si>
  <si>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</si>
  <si>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</si>
  <si>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</si>
  <si>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</si>
  <si>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</si>
  <si>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</si>
  <si>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</si>
  <si>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</si>
  <si>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</si>
  <si>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</si>
  <si>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</si>
  <si>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</si>
  <si>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</si>
  <si>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</si>
  <si>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</si>
  <si>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</si>
  <si>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</si>
  <si>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</si>
  <si>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</si>
  <si>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</si>
  <si>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</si>
  <si>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</si>
  <si>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</si>
  <si>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</si>
  <si>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</si>
  <si>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</si>
  <si>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</si>
  <si>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</si>
  <si>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</si>
  <si>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</si>
  <si>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</si>
  <si>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</si>
  <si>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</si>
  <si>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</si>
  <si>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</si>
  <si>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</si>
  <si>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</si>
  <si>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</si>
  <si>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</si>
  <si>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</si>
  <si>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</si>
  <si>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</si>
  <si>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</si>
  <si>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</si>
  <si>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</si>
  <si>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</si>
  <si>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</si>
  <si>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</si>
  <si>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</si>
  <si>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</si>
  <si>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</si>
  <si>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</si>
  <si>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</si>
  <si>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</si>
  <si>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</si>
  <si>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</si>
  <si>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</si>
  <si>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</si>
  <si>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</si>
  <si>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</si>
  <si>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</si>
  <si>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</si>
  <si>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</si>
  <si>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</si>
  <si>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</si>
  <si>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</si>
  <si>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</si>
  <si>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</si>
  <si>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</si>
  <si>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</si>
  <si>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</si>
  <si>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</si>
  <si>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</si>
  <si>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</si>
  <si>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</si>
  <si>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</si>
  <si>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</si>
  <si>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</si>
  <si>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</si>
  <si>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</si>
  <si>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</si>
  <si>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</si>
  <si>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</si>
  <si>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</si>
  <si>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</si>
  <si>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</si>
  <si>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</si>
  <si>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</si>
  <si>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</si>
  <si>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</si>
  <si>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</si>
  <si>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</si>
  <si>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</si>
  <si>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</si>
  <si>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</si>
  <si>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</si>
  <si>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</si>
  <si>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</si>
  <si>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</si>
  <si>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</si>
  <si>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</si>
  <si>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</si>
  <si>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</si>
  <si>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</si>
  <si>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</si>
  <si>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</si>
  <si>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</si>
  <si>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</si>
  <si>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</si>
  <si>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</si>
  <si>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</si>
  <si>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</si>
  <si>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</si>
  <si>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</si>
  <si>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</si>
  <si>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</si>
  <si>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</si>
  <si>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</si>
  <si>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</si>
  <si>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</si>
  <si>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</si>
  <si>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</si>
  <si>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</si>
  <si>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</si>
  <si>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</si>
  <si>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</si>
  <si>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</si>
  <si>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</si>
  <si>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</si>
  <si>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</si>
  <si>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</si>
  <si>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</si>
  <si>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</si>
  <si>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</si>
  <si>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</si>
  <si>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</si>
  <si>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</si>
  <si>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</si>
  <si>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</si>
  <si>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</si>
  <si>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</si>
  <si>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</si>
  <si>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</si>
  <si>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</si>
  <si>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</si>
  <si>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</si>
  <si>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</si>
  <si>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</si>
  <si>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</si>
  <si>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</si>
  <si>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</si>
  <si>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</si>
  <si>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</si>
  <si>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</si>
  <si>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</si>
  <si>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</si>
  <si>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</si>
  <si>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</si>
  <si>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</si>
  <si>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</si>
  <si>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</si>
  <si>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</si>
  <si>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</si>
  <si>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</si>
  <si>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</si>
  <si>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</si>
  <si>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</si>
  <si>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</si>
  <si>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</si>
  <si>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</si>
  <si>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</si>
  <si>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</si>
  <si>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</si>
  <si>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</si>
  <si>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</si>
  <si>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</si>
  <si>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</si>
  <si>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</si>
  <si>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</si>
  <si>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</si>
  <si>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</si>
  <si>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</si>
  <si>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</si>
  <si>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</si>
  <si>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</si>
  <si>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</si>
  <si>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</si>
  <si>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</si>
  <si>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</si>
  <si>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</si>
  <si>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</si>
  <si>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</si>
  <si>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</si>
  <si>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</si>
  <si>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</si>
  <si>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</si>
  <si>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</si>
  <si>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</si>
  <si>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</si>
  <si>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</si>
  <si>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</si>
  <si>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</si>
  <si>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</si>
  <si>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</si>
  <si>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</si>
  <si>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</si>
  <si>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</si>
  <si>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</si>
  <si>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</si>
  <si>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</si>
  <si>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</si>
  <si>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</si>
  <si>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</si>
  <si>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</si>
  <si>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</si>
  <si>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</si>
  <si>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</si>
  <si>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</si>
  <si>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</si>
  <si>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</si>
  <si>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</si>
  <si>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</si>
  <si>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</si>
  <si>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</si>
  <si>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</si>
  <si>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</si>
  <si>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</si>
  <si>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</si>
  <si>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</si>
  <si>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</si>
  <si>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</si>
  <si>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</si>
  <si>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</si>
  <si>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</si>
  <si>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</si>
  <si>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</si>
  <si>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</si>
  <si>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</si>
  <si>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</si>
  <si>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</si>
  <si>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</si>
  <si>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</si>
  <si>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</si>
  <si>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</si>
  <si>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</si>
  <si>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</si>
  <si>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</si>
  <si>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</si>
  <si>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</si>
  <si>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</si>
  <si>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</si>
  <si>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</si>
  <si>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</si>
  <si>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</si>
  <si>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</si>
  <si>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</si>
  <si>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</si>
  <si>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</si>
  <si>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</si>
  <si>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</si>
  <si>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</si>
  <si>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</si>
  <si>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</si>
  <si>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</si>
  <si>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</si>
  <si>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</si>
  <si>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</si>
  <si>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</si>
  <si>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</si>
  <si>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</si>
  <si>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</si>
  <si>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</si>
  <si>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</si>
  <si>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</si>
  <si>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</si>
  <si>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</si>
  <si>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</si>
  <si>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</si>
  <si>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</si>
  <si>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</si>
  <si>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</si>
  <si>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</si>
  <si>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</si>
  <si>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</si>
  <si>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</si>
  <si>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</si>
  <si>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</si>
  <si>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</si>
  <si>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</si>
  <si>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</si>
  <si>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</si>
  <si>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</si>
  <si>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</si>
  <si>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</si>
  <si>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</si>
  <si>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</si>
  <si>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</si>
  <si>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</si>
  <si>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</si>
  <si>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</si>
  <si>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</si>
  <si>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</si>
  <si>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</si>
  <si>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</si>
  <si>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</si>
  <si>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</si>
  <si>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</si>
  <si>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</si>
  <si>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</si>
  <si>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</si>
  <si>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</si>
  <si>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</si>
  <si>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</si>
  <si>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</si>
  <si>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</si>
  <si>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</si>
  <si>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</si>
  <si>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</si>
  <si>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</si>
  <si>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</si>
  <si>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</si>
  <si>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</si>
  <si>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</si>
  <si>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</si>
  <si>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</si>
  <si>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</si>
  <si>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</si>
  <si>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</si>
  <si>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</si>
  <si>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</si>
  <si>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</si>
  <si>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</si>
  <si>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</si>
  <si>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</si>
  <si>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</si>
  <si>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</si>
  <si>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</si>
  <si>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</si>
  <si>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</si>
  <si>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</si>
  <si>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</si>
  <si>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</si>
  <si>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</si>
  <si>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</si>
  <si>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</si>
  <si>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</si>
  <si>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</si>
  <si>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</si>
  <si>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</si>
  <si>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</si>
  <si>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</si>
  <si>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</si>
  <si>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</si>
  <si>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</si>
  <si>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</si>
  <si>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</si>
  <si>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</si>
  <si>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</si>
  <si>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</si>
  <si>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</si>
  <si>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</si>
  <si>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</si>
  <si>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</si>
  <si>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</si>
  <si>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</si>
  <si>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</si>
  <si>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</si>
  <si>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</si>
  <si>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</si>
  <si>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</si>
  <si>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</si>
  <si>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</si>
  <si>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</si>
  <si>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</si>
  <si>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</si>
  <si>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</si>
  <si>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</si>
  <si>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</si>
  <si>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</si>
  <si>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</si>
  <si>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</si>
  <si>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</si>
  <si>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</si>
  <si>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</si>
  <si>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</si>
  <si>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</si>
  <si>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</si>
  <si>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</si>
  <si>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</si>
  <si>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</si>
  <si>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</si>
  <si>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</si>
  <si>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</si>
  <si>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</si>
  <si>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</si>
  <si>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</si>
  <si>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</si>
  <si>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</si>
  <si>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</si>
  <si>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</si>
  <si>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</si>
  <si>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</si>
  <si>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</si>
  <si>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</si>
  <si>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</si>
  <si>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</si>
  <si>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</si>
  <si>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</si>
  <si>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</si>
  <si>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</si>
  <si>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</si>
  <si>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</si>
  <si>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</si>
  <si>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</si>
  <si>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</si>
  <si>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</si>
  <si>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</si>
  <si>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</si>
  <si>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</si>
  <si>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</si>
  <si>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</si>
  <si>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</si>
  <si>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</si>
  <si>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</si>
  <si>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</si>
  <si>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</si>
  <si>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</si>
  <si>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</si>
  <si>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</si>
  <si>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</si>
  <si>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</si>
  <si>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</si>
  <si>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</si>
  <si>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</si>
  <si>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</si>
  <si>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</si>
  <si>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</si>
  <si>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</si>
  <si>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</si>
  <si>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</si>
  <si>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</si>
  <si>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</si>
  <si>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</si>
  <si>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</si>
  <si>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</si>
  <si>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</si>
  <si>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</si>
  <si>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</si>
  <si>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</si>
  <si>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</si>
  <si>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</si>
  <si>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</si>
  <si>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</si>
  <si>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</si>
  <si>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</si>
  <si>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</si>
  <si>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</si>
  <si>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</si>
  <si>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</si>
  <si>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</si>
  <si>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</si>
  <si>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</si>
  <si>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</si>
  <si>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</si>
  <si>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</si>
  <si>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</si>
  <si>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</si>
  <si>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</si>
  <si>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</si>
  <si>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</si>
  <si>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</si>
  <si>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</si>
  <si>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</si>
  <si>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</si>
  <si>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</si>
  <si>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</si>
  <si>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</si>
  <si>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</si>
  <si>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</si>
  <si>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</si>
  <si>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</si>
  <si>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</si>
  <si>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</si>
  <si>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</si>
  <si>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</si>
  <si>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</si>
  <si>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</si>
  <si>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</si>
  <si>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</si>
  <si>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</si>
  <si>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</si>
  <si>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</si>
  <si>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</si>
  <si>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</si>
  <si>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</si>
  <si>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</si>
  <si>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</si>
  <si>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</si>
  <si>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</si>
  <si>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</si>
  <si>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</si>
  <si>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</si>
  <si>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</si>
  <si>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</si>
  <si>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</si>
  <si>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</si>
  <si>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</si>
  <si>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</si>
  <si>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</si>
  <si>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</si>
  <si>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</si>
  <si>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</si>
  <si>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</si>
  <si>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</si>
  <si>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</si>
  <si>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</si>
  <si>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</si>
  <si>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</si>
  <si>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</si>
  <si>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</si>
  <si>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</si>
  <si>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</si>
  <si>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</si>
  <si>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</si>
  <si>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</si>
  <si>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</si>
  <si>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</si>
  <si>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</si>
  <si>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</si>
  <si>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</si>
  <si>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</si>
  <si>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</si>
  <si>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</si>
  <si>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</si>
  <si>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</si>
  <si>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</si>
  <si>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</si>
  <si>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</si>
  <si>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</si>
  <si>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</si>
  <si>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</si>
  <si>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</si>
  <si>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</si>
  <si>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</si>
  <si>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</si>
  <si>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</si>
  <si>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</si>
  <si>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</si>
  <si>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</si>
  <si>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</si>
  <si>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</si>
  <si>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</si>
  <si>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</si>
  <si>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</si>
  <si>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</si>
  <si>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</si>
  <si>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</si>
  <si>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</si>
  <si>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</si>
  <si>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</si>
  <si>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</si>
  <si>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</si>
  <si>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</si>
  <si>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</si>
  <si>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</si>
  <si>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</si>
  <si>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</si>
  <si>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</si>
  <si>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</si>
  <si>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</si>
  <si>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</si>
  <si>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</si>
  <si>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</si>
  <si>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</si>
  <si>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</si>
  <si>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</si>
  <si>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</si>
  <si>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</si>
  <si>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</si>
  <si>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</si>
  <si>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</si>
  <si>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</si>
  <si>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</si>
  <si>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</si>
  <si>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</si>
  <si>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</si>
  <si>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</si>
  <si>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</si>
  <si>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</si>
  <si>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</si>
  <si>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</si>
  <si>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</si>
  <si>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</si>
  <si>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</si>
  <si>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</si>
  <si>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</si>
  <si>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</si>
  <si>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</si>
  <si>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</si>
  <si>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</si>
  <si>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</si>
  <si>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</si>
  <si>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</si>
  <si>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</si>
  <si>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</si>
  <si>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</si>
  <si>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</si>
  <si>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</si>
  <si>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</si>
  <si>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</si>
  <si>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</si>
  <si>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</si>
  <si>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</si>
  <si>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</si>
  <si>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</si>
  <si>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</si>
  <si>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</si>
  <si>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</si>
  <si>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</si>
  <si>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</si>
  <si>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</si>
  <si>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</si>
  <si>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</si>
  <si>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</si>
  <si>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</si>
  <si>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</si>
  <si>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</si>
  <si>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</si>
  <si>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</si>
  <si>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</si>
  <si>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</si>
  <si>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</si>
  <si>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</si>
  <si>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</si>
  <si>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</si>
  <si>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</si>
  <si>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</si>
  <si>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</si>
  <si>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</si>
  <si>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</si>
  <si>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</si>
  <si>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</si>
  <si>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</si>
  <si>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</si>
  <si>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</si>
  <si>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</si>
  <si>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</si>
  <si>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</si>
  <si>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</si>
  <si>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</si>
  <si>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</si>
  <si>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</si>
  <si>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</si>
  <si>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</si>
  <si>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</si>
  <si>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</si>
  <si>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</si>
  <si>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</si>
  <si>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</si>
  <si>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</si>
  <si>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</si>
  <si>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</si>
  <si>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</si>
  <si>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</si>
  <si>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</si>
  <si>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</si>
  <si>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</si>
  <si>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</si>
  <si>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</si>
  <si>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</si>
  <si>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</si>
  <si>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</si>
  <si>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</si>
  <si>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</si>
  <si>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</si>
  <si>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</si>
  <si>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</si>
  <si>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</si>
  <si>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</si>
  <si>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</si>
  <si>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</si>
  <si>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</si>
  <si>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</si>
  <si>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</si>
  <si>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</si>
  <si>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</si>
  <si>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</si>
  <si>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</si>
  <si>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</si>
  <si>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</si>
  <si>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</si>
  <si>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</si>
  <si>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</si>
  <si>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</si>
  <si>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</si>
  <si>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</si>
  <si>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</si>
  <si>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</si>
  <si>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</si>
  <si>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</si>
  <si>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</si>
  <si>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</si>
  <si>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</si>
  <si>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</si>
  <si>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</si>
  <si>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</si>
  <si>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</si>
  <si>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</si>
  <si>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</si>
  <si>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</si>
  <si>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</si>
  <si>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</si>
  <si>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</si>
  <si>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</si>
  <si>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</si>
  <si>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</si>
  <si>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</si>
  <si>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</si>
  <si>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</si>
  <si>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</si>
  <si>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</si>
  <si>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</si>
  <si>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</si>
  <si>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</si>
  <si>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</si>
  <si>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</si>
  <si>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</si>
  <si>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</si>
  <si>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</si>
  <si>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</si>
  <si>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</si>
  <si>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</si>
  <si>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</si>
  <si>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</si>
  <si>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</si>
  <si>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</si>
  <si>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</si>
  <si>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</si>
  <si>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</si>
  <si>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</si>
  <si>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</si>
  <si>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</si>
  <si>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</si>
  <si>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</si>
  <si>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</si>
  <si>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</si>
  <si>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</si>
  <si>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</si>
  <si>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</si>
  <si>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</si>
  <si>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</si>
  <si>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</si>
  <si>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</si>
  <si>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</si>
  <si>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</si>
  <si>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</si>
  <si>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</si>
  <si>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</si>
  <si>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</si>
  <si>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</si>
  <si>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</si>
  <si>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</si>
  <si>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</si>
  <si>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</si>
  <si>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</si>
  <si>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</si>
  <si>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</si>
  <si>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</si>
  <si>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</si>
  <si>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</si>
  <si>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</si>
  <si>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</si>
  <si>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</si>
  <si>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</si>
  <si>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</si>
  <si>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</si>
  <si>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</si>
  <si>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</si>
  <si>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</si>
  <si>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</si>
  <si>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</si>
  <si>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</si>
  <si>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</si>
  <si>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</si>
  <si>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</si>
  <si>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</si>
  <si>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</si>
  <si>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</si>
  <si>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</si>
  <si>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</si>
  <si>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</si>
  <si>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</si>
  <si>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</si>
  <si>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</si>
  <si>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</si>
  <si>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</si>
  <si>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</si>
  <si>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</si>
  <si>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</si>
  <si>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</si>
  <si>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</si>
  <si>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</si>
  <si>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</si>
  <si>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</si>
  <si>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</si>
  <si>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</si>
  <si>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</si>
  <si>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</si>
  <si>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</si>
  <si>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</si>
  <si>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</si>
  <si>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</si>
  <si>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</si>
  <si>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</si>
  <si>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</si>
  <si>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</si>
  <si>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</si>
  <si>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</si>
  <si>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</si>
  <si>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</si>
  <si>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</si>
  <si>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</si>
  <si>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</si>
  <si>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</si>
  <si>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</si>
  <si>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</si>
  <si>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</si>
  <si>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</si>
  <si>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</si>
  <si>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</si>
  <si>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</si>
  <si>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</si>
  <si>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</si>
  <si>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</si>
  <si>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</si>
  <si>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</si>
  <si>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</si>
  <si>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</si>
  <si>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</si>
  <si>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</si>
  <si>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</si>
  <si>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</si>
  <si>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</si>
  <si>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</si>
  <si>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</si>
  <si>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</si>
  <si>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</si>
  <si>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</si>
  <si>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</si>
  <si>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</si>
  <si>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</si>
  <si>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</si>
  <si>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</si>
  <si>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</si>
  <si>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</si>
  <si>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</si>
  <si>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</si>
  <si>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</si>
  <si>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</si>
  <si>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</si>
  <si>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</si>
  <si>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</si>
  <si>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</si>
  <si>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</si>
  <si>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</si>
  <si>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</si>
  <si>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</si>
  <si>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</si>
  <si>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</si>
  <si>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</si>
  <si>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</si>
  <si>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</si>
  <si>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</si>
  <si>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</si>
  <si>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</si>
  <si>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</si>
  <si>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</si>
  <si>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</si>
  <si>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</si>
  <si>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</si>
  <si>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</si>
  <si>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</si>
  <si>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</si>
  <si>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</si>
  <si>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</si>
  <si>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</si>
  <si>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</si>
  <si>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</si>
  <si>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</si>
  <si>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</si>
  <si>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</si>
  <si>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</si>
  <si>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</si>
  <si>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</si>
  <si>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</si>
  <si>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</si>
  <si>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</si>
  <si>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</si>
  <si>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</si>
  <si>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</si>
  <si>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</si>
  <si>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</si>
  <si>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</si>
  <si>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</si>
  <si>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</si>
  <si>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</si>
  <si>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</si>
  <si>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 xml:space="preserve">Ведомственная структура расходов районного бюджета на 2018 год 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</si>
  <si>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</si>
  <si>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</si>
  <si>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</si>
  <si>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</si>
  <si>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2520000001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</si>
  <si>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</si>
  <si>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</si>
  <si>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</si>
  <si>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0540074120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</si>
  <si>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</si>
  <si>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</si>
  <si>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</si>
  <si>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</si>
  <si>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</si>
  <si>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</si>
  <si>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4</t>
  </si>
  <si>
    <t>5</t>
  </si>
  <si>
    <t>14</t>
  </si>
  <si>
    <t>201</t>
  </si>
  <si>
    <t>219</t>
  </si>
  <si>
    <t>256</t>
  </si>
  <si>
    <t>260</t>
  </si>
  <si>
    <t>265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</si>
  <si>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</si>
  <si>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</si>
  <si>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</si>
  <si>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</si>
  <si>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</si>
  <si>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</si>
  <si>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</si>
  <si>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</si>
  <si>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</si>
  <si>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</si>
  <si>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</si>
  <si>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</si>
  <si>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</si>
  <si>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</si>
  <si>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Обеспечение проведения выборов и референдумов</t>
  </si>
  <si>
    <t>0107</t>
  </si>
  <si>
    <t>Обеспечение проведения выборов и референдумов в рамках непрограммных расходов</t>
  </si>
  <si>
    <t>Специальные расходы</t>
  </si>
  <si>
    <t>0540074130</t>
  </si>
  <si>
    <t>Подпрограмма "Создание условий для обеспечения доступным и комфортным жильем граждан  Пировского района"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</si>
  <si>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</si>
  <si>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0570074660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</si>
  <si>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</si>
  <si>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</si>
  <si>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</si>
  <si>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0900076070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</si>
  <si>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</si>
  <si>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</si>
  <si>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</si>
  <si>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</si>
  <si>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</si>
  <si>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</si>
  <si>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</si>
  <si>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</si>
  <si>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</si>
  <si>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</si>
  <si>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</si>
  <si>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</si>
  <si>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</si>
  <si>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</si>
  <si>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культурыв рамках подпрограммы "Поддержка искусства и народного творчества" муниципальной программы "Развитие культуры"</t>
  </si>
  <si>
    <t>0820074810</t>
  </si>
  <si>
    <t>Мероприятия, направленные на укрепление материально-технической базы, проведение ремонта, на развитие и повышение качества работы муниципальных учреждений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</si>
  <si>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0830079210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</si>
  <si>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</si>
  <si>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</si>
  <si>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</si>
  <si>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08300R4670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</si>
  <si>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</si>
  <si>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0620010480</t>
  </si>
  <si>
    <t>Массовый спорт</t>
  </si>
  <si>
    <t>1102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</si>
  <si>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</si>
  <si>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0610074180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</si>
  <si>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</si>
  <si>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</si>
  <si>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</si>
  <si>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0210078400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</si>
  <si>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</si>
  <si>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</si>
  <si>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</si>
  <si>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</si>
  <si>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</si>
  <si>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</si>
  <si>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</si>
  <si>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</si>
  <si>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</si>
  <si>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</si>
  <si>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</si>
  <si>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</si>
  <si>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</si>
  <si>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Субвенция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</si>
  <si>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Благоустройство</t>
  </si>
  <si>
    <t>0503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</si>
  <si>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</si>
  <si>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</si>
  <si>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</si>
  <si>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</si>
  <si>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Другие вопросы в области коммунального хозяйства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</si>
  <si>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</si>
  <si>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</si>
  <si>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2510010470</t>
  </si>
  <si>
    <t>2510010210</t>
  </si>
  <si>
    <t>202</t>
  </si>
  <si>
    <t>203</t>
  </si>
  <si>
    <t>204</t>
  </si>
  <si>
    <t>205</t>
  </si>
  <si>
    <t>478</t>
  </si>
  <si>
    <t>479</t>
  </si>
  <si>
    <t>480</t>
  </si>
  <si>
    <t>481</t>
  </si>
  <si>
    <t>499</t>
  </si>
  <si>
    <t>501</t>
  </si>
  <si>
    <t>502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</si>
  <si>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</si>
  <si>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</si>
  <si>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</si>
  <si>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</si>
  <si>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</si>
  <si>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</si>
  <si>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</si>
  <si>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</si>
  <si>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</si>
  <si>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</si>
  <si>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</si>
  <si>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</si>
  <si>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</si>
  <si>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</si>
  <si>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</si>
  <si>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</si>
  <si>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</si>
  <si>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</si>
  <si>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</si>
  <si>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</si>
  <si>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</si>
  <si>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</si>
  <si>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</si>
  <si>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</si>
  <si>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</si>
  <si>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</si>
  <si>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</si>
  <si>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</si>
  <si>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</si>
  <si>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</si>
  <si>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</si>
  <si>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</si>
  <si>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</si>
  <si>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</si>
  <si>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</si>
  <si>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</si>
  <si>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</si>
  <si>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</si>
  <si>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</si>
  <si>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</si>
  <si>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</si>
  <si>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</si>
  <si>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</si>
  <si>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</si>
  <si>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</si>
  <si>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</si>
  <si>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</si>
  <si>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</si>
  <si>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</si>
  <si>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</si>
  <si>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</si>
  <si>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</si>
  <si>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</si>
  <si>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</si>
  <si>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</si>
  <si>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</si>
  <si>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</si>
  <si>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</si>
  <si>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</si>
  <si>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</si>
  <si>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</si>
  <si>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</si>
  <si>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</si>
  <si>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</si>
  <si>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</si>
  <si>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</si>
  <si>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</si>
  <si>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</si>
  <si>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</si>
  <si>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</si>
  <si>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</si>
  <si>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</si>
  <si>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</si>
  <si>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</si>
  <si>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</si>
  <si>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</si>
  <si>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</si>
  <si>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</si>
  <si>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</si>
  <si>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Субсидии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</si>
  <si>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0820021380</t>
  </si>
  <si>
    <t>Мероприятия направленные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</si>
  <si>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08200S1380</t>
  </si>
  <si>
    <t>0830000520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</si>
  <si>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</si>
  <si>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</si>
  <si>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>08300L4670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</si>
  <si>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</si>
  <si>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</si>
  <si>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08300S5190</t>
  </si>
  <si>
    <t>Субсидии бюджетам муниципальных образований за содействие развитию налогового потенциала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</si>
  <si>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</si>
  <si>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>Выплата стипендий студентам, предоставление жилья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</si>
  <si>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</si>
  <si>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</si>
  <si>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</si>
  <si>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</si>
  <si>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государственной программы и прочие мероприятия в области образования" муниципальной программы "Развитие образования Пировского района"</t>
  </si>
  <si>
    <t>0240077450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</si>
  <si>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</si>
  <si>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</si>
  <si>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</si>
  <si>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01200S7450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</si>
  <si>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</si>
  <si>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2510010400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</si>
  <si>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</si>
  <si>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</si>
  <si>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Субсидии бюджетам муниципальных образований за содействие развитию налогового потенциала в рамках непрограммных расходов</t>
  </si>
  <si>
    <t>4361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</si>
  <si>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</si>
  <si>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</si>
  <si>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</si>
  <si>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</si>
  <si>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</si>
  <si>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</si>
  <si>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</si>
  <si>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</si>
  <si>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</si>
  <si>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</si>
  <si>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</si>
  <si>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</si>
  <si>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</si>
  <si>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</si>
  <si>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</si>
  <si>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</si>
  <si>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</si>
  <si>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</si>
  <si>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</si>
  <si>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</si>
  <si>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</si>
  <si>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</si>
  <si>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</si>
  <si>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</si>
  <si>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</si>
  <si>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</si>
  <si>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</si>
  <si>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</si>
  <si>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</si>
  <si>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</si>
  <si>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</si>
  <si>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</si>
  <si>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</si>
  <si>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</si>
  <si>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</si>
  <si>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</si>
  <si>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</si>
  <si>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</si>
  <si>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</si>
  <si>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</si>
  <si>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</si>
  <si>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</si>
  <si>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</si>
  <si>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</si>
  <si>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</si>
  <si>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</si>
  <si>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</si>
  <si>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</si>
  <si>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</si>
  <si>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</si>
  <si>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</si>
  <si>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</si>
  <si>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</si>
  <si>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</si>
  <si>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</si>
  <si>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</si>
  <si>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</si>
  <si>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</si>
  <si>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Приложение № 6</t>
  </si>
  <si>
    <t>к  Решению районного Совета депутатов "Об утверждении отчета об исполнении бюджета за 2018 год"</t>
  </si>
  <si>
    <t>Утверждено Решением о бюджете</t>
  </si>
  <si>
    <t xml:space="preserve">Исполнено </t>
  </si>
  <si>
    <t>Исполнено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</si>
</sst>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vertical="justify"/>
    </xf>
    <xf numFmtId="49" fontId="6" fillId="2" borderId="3" xfId="0" applyNumberFormat="1" applyFont="1" applyFill="1" applyBorder="1" applyAlignment="1">
      <alignment horizontal="center" vertical="justify"/>
    </xf>
    <xf numFmtId="49" fontId="4" fillId="2" borderId="3" xfId="0" applyNumberFormat="1" applyFont="1" applyFill="1" applyBorder="1" applyAlignment="1">
      <alignment horizontal="center" vertical="justify"/>
    </xf>
    <xf numFmtId="49" fontId="4" fillId="2" borderId="3" xfId="0" applyNumberFormat="1" applyFont="1" applyFill="1" applyBorder="1" applyAlignment="1">
      <alignment vertical="justify"/>
    </xf>
    <xf numFmtId="0" fontId="2" fillId="2" borderId="3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justify" wrapText="1"/>
    </xf>
    <xf numFmtId="0" fontId="2" fillId="2" borderId="3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justify"/>
    </xf>
    <xf numFmtId="49" fontId="1" fillId="2" borderId="3" xfId="0" applyNumberFormat="1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 vertical="justify"/>
    </xf>
    <xf numFmtId="49" fontId="1" fillId="2" borderId="3" xfId="0" applyNumberFormat="1" applyFont="1" applyFill="1" applyBorder="1" applyAlignment="1">
      <alignment horizontal="center" vertical="justify" wrapText="1"/>
    </xf>
    <xf numFmtId="49" fontId="2" fillId="2" borderId="3" xfId="0" applyNumberFormat="1" applyFont="1" applyFill="1" applyBorder="1" applyAlignment="1">
      <alignment horizontal="center" vertical="justify" wrapText="1"/>
    </xf>
    <xf numFmtId="49" fontId="2" fillId="2" borderId="3" xfId="0" applyNumberFormat="1" applyFont="1" applyFill="1" applyBorder="1" applyAlignment="1">
      <alignment vertical="justify" wrapText="1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0"/>
  <sheetViews>
    <sheetView tabSelected="1" zoomScaleNormal="100" workbookViewId="0">
      <selection activeCell="I325" sqref="I325"/>
    </sheetView>
  </sheetViews>
  <sheetFormatPr defaultColWidth="9.140625" defaultRowHeight="15.75" x14ac:dyDescent="0.25"/>
  <cols>
    <col min="1" max="1" width="6.140625" style="4" customWidth="1"/>
    <col min="2" max="2" width="49.1406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7.140625" style="5" customWidth="1"/>
    <col min="10" max="16384" width="9.140625" style="5"/>
  </cols>
  <sheetData>
    <row r="1" spans="1:9" x14ac:dyDescent="0.25">
      <c r="D1" s="76" t="s">
        <v>1256</v>
      </c>
      <c r="E1" s="76"/>
      <c r="F1" s="76"/>
      <c r="G1" s="76"/>
    </row>
    <row r="2" spans="1:9" ht="15.75" customHeight="1" x14ac:dyDescent="0.25">
      <c r="D2" s="79" t="s">
        <v>1257</v>
      </c>
      <c r="E2" s="79"/>
      <c r="F2" s="79"/>
      <c r="G2" s="79"/>
    </row>
    <row r="3" spans="1:9" ht="40.5" customHeight="1" x14ac:dyDescent="0.25">
      <c r="D3" s="79"/>
      <c r="E3" s="79"/>
      <c r="F3" s="79"/>
      <c r="G3" s="79"/>
    </row>
    <row r="4" spans="1:9" x14ac:dyDescent="0.25">
      <c r="D4" s="76"/>
      <c r="E4" s="76"/>
      <c r="F4" s="76"/>
      <c r="G4" s="76"/>
    </row>
    <row r="5" spans="1:9" x14ac:dyDescent="0.25">
      <c r="A5" s="77" t="s">
        <v>971</v>
      </c>
      <c r="B5" s="77"/>
      <c r="C5" s="77"/>
      <c r="D5" s="77"/>
      <c r="E5" s="77"/>
      <c r="F5" s="77"/>
      <c r="G5" s="78"/>
    </row>
    <row r="6" spans="1:9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53" t="s">
        <v>4</v>
      </c>
      <c r="G6" s="3" t="s">
        <v>1258</v>
      </c>
      <c r="H6" s="71" t="s">
        <v>1259</v>
      </c>
      <c r="I6" s="71" t="s">
        <v>1260</v>
      </c>
    </row>
    <row r="7" spans="1:9" x14ac:dyDescent="0.25">
      <c r="A7" s="2"/>
      <c r="B7" s="2">
        <v>1</v>
      </c>
      <c r="C7" s="2">
        <v>2</v>
      </c>
      <c r="D7" s="2">
        <v>3</v>
      </c>
      <c r="E7" s="2">
        <v>4</v>
      </c>
      <c r="F7" s="54">
        <v>5</v>
      </c>
      <c r="G7" s="6">
        <v>6</v>
      </c>
      <c r="H7" s="2">
        <v>7</v>
      </c>
      <c r="I7" s="2">
        <v>8</v>
      </c>
    </row>
    <row r="8" spans="1:9" ht="51" customHeight="1" x14ac:dyDescent="0.25">
      <c r="A8" s="1" t="s">
        <v>246</v>
      </c>
      <c r="B8" s="8" t="s">
        <v>894</v>
      </c>
      <c r="C8" s="9">
        <v>147</v>
      </c>
      <c r="D8" s="10"/>
      <c r="E8" s="10"/>
      <c r="F8" s="55"/>
      <c r="G8" s="11">
        <f>G9</f>
        <v>22827.009999999995</v>
      </c>
      <c r="H8" s="11">
        <f>H9</f>
        <v>22827.01</v>
      </c>
      <c r="I8" s="73">
        <f>H8*100/G8</f>
        <v>100.00000000000003</v>
      </c>
    </row>
    <row r="9" spans="1:9" x14ac:dyDescent="0.25">
      <c r="A9" s="1" t="s">
        <v>247</v>
      </c>
      <c r="B9" s="23" t="s">
        <v>6</v>
      </c>
      <c r="C9" s="9" t="s">
        <v>7</v>
      </c>
      <c r="D9" s="9" t="s">
        <v>8</v>
      </c>
      <c r="E9" s="10"/>
      <c r="F9" s="56"/>
      <c r="G9" s="11">
        <f>G10+G14+G25+G19</f>
        <v>22827.009999999995</v>
      </c>
      <c r="H9" s="11">
        <f>H10+H14+H25+H19</f>
        <v>22827.01</v>
      </c>
      <c r="I9" s="73">
        <f t="shared" ref="I9:I72" si="0">H9*100/G9</f>
        <v>100.00000000000003</v>
      </c>
    </row>
    <row r="10" spans="1:9" x14ac:dyDescent="0.25">
      <c r="A10" s="1" t="s">
        <v>248</v>
      </c>
      <c r="B10" s="17" t="s">
        <v>10</v>
      </c>
      <c r="C10" s="13" t="s">
        <v>9</v>
      </c>
      <c r="D10" s="13" t="s">
        <v>11</v>
      </c>
      <c r="E10" s="14"/>
      <c r="F10" s="57"/>
      <c r="G10" s="16">
        <f t="shared" ref="G10:H12" si="1">G11</f>
        <v>587.14</v>
      </c>
      <c r="H10" s="16">
        <f t="shared" si="1"/>
        <v>587.14</v>
      </c>
      <c r="I10" s="73">
        <f t="shared" si="0"/>
        <v>100</v>
      </c>
    </row>
    <row r="11" spans="1:9" ht="210.75" customHeight="1" x14ac:dyDescent="0.25">
      <c r="A11" s="1" t="s">
        <v>987</v>
      </c>
      <c r="B11" s="18" t="s">
        <v>973</v>
      </c>
      <c r="C11" s="13" t="s">
        <v>9</v>
      </c>
      <c r="D11" s="13" t="s">
        <v>11</v>
      </c>
      <c r="E11" s="15" t="s">
        <v>976</v>
      </c>
      <c r="F11" s="58"/>
      <c r="G11" s="16">
        <f t="shared" si="1"/>
        <v>587.14</v>
      </c>
      <c r="H11" s="16">
        <f t="shared" si="1"/>
        <v>587.14</v>
      </c>
      <c r="I11" s="73">
        <f t="shared" si="0"/>
        <v>100</v>
      </c>
    </row>
    <row r="12" spans="1:9" ht="31.5" x14ac:dyDescent="0.25">
      <c r="A12" s="1" t="s">
        <v>988</v>
      </c>
      <c r="B12" s="18" t="s">
        <v>12</v>
      </c>
      <c r="C12" s="15" t="s">
        <v>9</v>
      </c>
      <c r="D12" s="13" t="s">
        <v>11</v>
      </c>
      <c r="E12" s="15" t="s">
        <v>976</v>
      </c>
      <c r="F12" s="57" t="s">
        <v>13</v>
      </c>
      <c r="G12" s="16">
        <f t="shared" si="1"/>
        <v>587.14</v>
      </c>
      <c r="H12" s="16">
        <f t="shared" si="1"/>
        <v>587.14</v>
      </c>
      <c r="I12" s="73">
        <f t="shared" si="0"/>
        <v>100</v>
      </c>
    </row>
    <row r="13" spans="1:9" ht="31.5" x14ac:dyDescent="0.25">
      <c r="A13" s="1" t="s">
        <v>249</v>
      </c>
      <c r="B13" s="50" t="s">
        <v>893</v>
      </c>
      <c r="C13" s="15" t="s">
        <v>9</v>
      </c>
      <c r="D13" s="13" t="s">
        <v>11</v>
      </c>
      <c r="E13" s="15" t="s">
        <v>976</v>
      </c>
      <c r="F13" s="57" t="s">
        <v>14</v>
      </c>
      <c r="G13" s="16">
        <f>606-18.86</f>
        <v>587.14</v>
      </c>
      <c r="H13" s="69">
        <v>587.14</v>
      </c>
      <c r="I13" s="73">
        <f t="shared" si="0"/>
        <v>100</v>
      </c>
    </row>
    <row r="14" spans="1:9" x14ac:dyDescent="0.25">
      <c r="A14" s="1" t="s">
        <v>250</v>
      </c>
      <c r="B14" s="51" t="s">
        <v>22</v>
      </c>
      <c r="C14" s="15" t="s">
        <v>9</v>
      </c>
      <c r="D14" s="15" t="s">
        <v>23</v>
      </c>
      <c r="E14" s="15"/>
      <c r="F14" s="57"/>
      <c r="G14" s="16">
        <f t="shared" ref="G14:H17" si="2">G15</f>
        <v>18900.059999999998</v>
      </c>
      <c r="H14" s="16">
        <f t="shared" si="2"/>
        <v>18900.060000000001</v>
      </c>
      <c r="I14" s="73">
        <f t="shared" si="0"/>
        <v>100.00000000000003</v>
      </c>
    </row>
    <row r="15" spans="1:9" ht="31.5" x14ac:dyDescent="0.25">
      <c r="A15" s="1" t="s">
        <v>251</v>
      </c>
      <c r="B15" s="20" t="s">
        <v>21</v>
      </c>
      <c r="C15" s="15" t="s">
        <v>9</v>
      </c>
      <c r="D15" s="15" t="s">
        <v>23</v>
      </c>
      <c r="E15" s="15" t="s">
        <v>776</v>
      </c>
      <c r="F15" s="57"/>
      <c r="G15" s="16">
        <f>G16</f>
        <v>18900.059999999998</v>
      </c>
      <c r="H15" s="16">
        <f>H16</f>
        <v>18900.060000000001</v>
      </c>
      <c r="I15" s="73">
        <f t="shared" si="0"/>
        <v>100.00000000000003</v>
      </c>
    </row>
    <row r="16" spans="1:9" ht="155.25" customHeight="1" x14ac:dyDescent="0.25">
      <c r="A16" s="1" t="s">
        <v>252</v>
      </c>
      <c r="B16" s="18" t="s">
        <v>945</v>
      </c>
      <c r="C16" s="15" t="s">
        <v>9</v>
      </c>
      <c r="D16" s="15" t="s">
        <v>23</v>
      </c>
      <c r="E16" s="15" t="s">
        <v>944</v>
      </c>
      <c r="F16" s="57"/>
      <c r="G16" s="16">
        <f t="shared" si="2"/>
        <v>18900.059999999998</v>
      </c>
      <c r="H16" s="16">
        <f t="shared" si="2"/>
        <v>18900.060000000001</v>
      </c>
      <c r="I16" s="73">
        <f t="shared" si="0"/>
        <v>100.00000000000003</v>
      </c>
    </row>
    <row r="17" spans="1:9" ht="47.25" x14ac:dyDescent="0.25">
      <c r="A17" s="1" t="s">
        <v>253</v>
      </c>
      <c r="B17" s="17" t="s">
        <v>34</v>
      </c>
      <c r="C17" s="15" t="s">
        <v>9</v>
      </c>
      <c r="D17" s="13" t="s">
        <v>23</v>
      </c>
      <c r="E17" s="15" t="s">
        <v>944</v>
      </c>
      <c r="F17" s="57" t="s">
        <v>35</v>
      </c>
      <c r="G17" s="16">
        <f t="shared" si="2"/>
        <v>18900.059999999998</v>
      </c>
      <c r="H17" s="16">
        <f t="shared" si="2"/>
        <v>18900.060000000001</v>
      </c>
      <c r="I17" s="73">
        <f t="shared" si="0"/>
        <v>100.00000000000003</v>
      </c>
    </row>
    <row r="18" spans="1:9" x14ac:dyDescent="0.25">
      <c r="A18" s="1" t="s">
        <v>952</v>
      </c>
      <c r="B18" s="17" t="s">
        <v>36</v>
      </c>
      <c r="C18" s="15" t="s">
        <v>9</v>
      </c>
      <c r="D18" s="13" t="s">
        <v>23</v>
      </c>
      <c r="E18" s="15" t="s">
        <v>944</v>
      </c>
      <c r="F18" s="57" t="s">
        <v>37</v>
      </c>
      <c r="G18" s="16">
        <f>13408.9+1946.64+3119.06+304.28+121.18</f>
        <v>18900.059999999998</v>
      </c>
      <c r="H18" s="69">
        <v>18900.060000000001</v>
      </c>
      <c r="I18" s="73">
        <f t="shared" si="0"/>
        <v>100.00000000000003</v>
      </c>
    </row>
    <row r="19" spans="1:9" x14ac:dyDescent="0.25">
      <c r="A19" s="1" t="s">
        <v>254</v>
      </c>
      <c r="B19" s="22" t="s">
        <v>15</v>
      </c>
      <c r="C19" s="13" t="s">
        <v>7</v>
      </c>
      <c r="D19" s="13" t="s">
        <v>16</v>
      </c>
      <c r="E19" s="10"/>
      <c r="F19" s="57"/>
      <c r="G19" s="16">
        <f>G20</f>
        <v>108.1</v>
      </c>
      <c r="H19" s="16">
        <f>H20</f>
        <v>108.1</v>
      </c>
      <c r="I19" s="73">
        <f t="shared" si="0"/>
        <v>100</v>
      </c>
    </row>
    <row r="20" spans="1:9" ht="47.25" x14ac:dyDescent="0.25">
      <c r="A20" s="1" t="s">
        <v>255</v>
      </c>
      <c r="B20" s="17" t="s">
        <v>128</v>
      </c>
      <c r="C20" s="15" t="s">
        <v>9</v>
      </c>
      <c r="D20" s="15" t="s">
        <v>16</v>
      </c>
      <c r="E20" s="15" t="s">
        <v>777</v>
      </c>
      <c r="F20" s="57"/>
      <c r="G20" s="16">
        <f>G22</f>
        <v>108.1</v>
      </c>
      <c r="H20" s="16">
        <f>H22</f>
        <v>108.1</v>
      </c>
      <c r="I20" s="73">
        <f t="shared" si="0"/>
        <v>100</v>
      </c>
    </row>
    <row r="21" spans="1:9" hidden="1" x14ac:dyDescent="0.25">
      <c r="A21" s="1" t="s">
        <v>259</v>
      </c>
      <c r="B21" s="8"/>
      <c r="C21" s="9"/>
      <c r="D21" s="9"/>
      <c r="E21" s="10"/>
      <c r="F21" s="57"/>
      <c r="G21" s="16"/>
      <c r="H21" s="69"/>
      <c r="I21" s="73" t="e">
        <f t="shared" si="0"/>
        <v>#DIV/0!</v>
      </c>
    </row>
    <row r="22" spans="1:9" ht="157.5" x14ac:dyDescent="0.25">
      <c r="A22" s="1" t="s">
        <v>989</v>
      </c>
      <c r="B22" s="18" t="s">
        <v>947</v>
      </c>
      <c r="C22" s="15" t="s">
        <v>9</v>
      </c>
      <c r="D22" s="15" t="s">
        <v>16</v>
      </c>
      <c r="E22" s="15" t="s">
        <v>946</v>
      </c>
      <c r="F22" s="57"/>
      <c r="G22" s="16">
        <f>G23</f>
        <v>108.1</v>
      </c>
      <c r="H22" s="16">
        <f>H23</f>
        <v>108.1</v>
      </c>
      <c r="I22" s="73">
        <f t="shared" si="0"/>
        <v>100</v>
      </c>
    </row>
    <row r="23" spans="1:9" ht="31.5" x14ac:dyDescent="0.25">
      <c r="A23" s="1" t="s">
        <v>256</v>
      </c>
      <c r="B23" s="18" t="s">
        <v>12</v>
      </c>
      <c r="C23" s="15" t="s">
        <v>9</v>
      </c>
      <c r="D23" s="15" t="s">
        <v>16</v>
      </c>
      <c r="E23" s="15" t="s">
        <v>946</v>
      </c>
      <c r="F23" s="57" t="s">
        <v>13</v>
      </c>
      <c r="G23" s="16">
        <f>G24</f>
        <v>108.1</v>
      </c>
      <c r="H23" s="16">
        <f>H24</f>
        <v>108.1</v>
      </c>
      <c r="I23" s="73">
        <f t="shared" si="0"/>
        <v>100</v>
      </c>
    </row>
    <row r="24" spans="1:9" x14ac:dyDescent="0.25">
      <c r="A24" s="1" t="s">
        <v>257</v>
      </c>
      <c r="B24" s="18" t="s">
        <v>97</v>
      </c>
      <c r="C24" s="15" t="s">
        <v>9</v>
      </c>
      <c r="D24" s="15" t="s">
        <v>16</v>
      </c>
      <c r="E24" s="15" t="s">
        <v>946</v>
      </c>
      <c r="F24" s="57" t="s">
        <v>98</v>
      </c>
      <c r="G24" s="16">
        <v>108.1</v>
      </c>
      <c r="H24" s="69">
        <v>108.1</v>
      </c>
      <c r="I24" s="73">
        <f t="shared" si="0"/>
        <v>100</v>
      </c>
    </row>
    <row r="25" spans="1:9" ht="23.25" customHeight="1" x14ac:dyDescent="0.25">
      <c r="A25" s="1" t="s">
        <v>586</v>
      </c>
      <c r="B25" s="20" t="s">
        <v>24</v>
      </c>
      <c r="C25" s="15" t="s">
        <v>9</v>
      </c>
      <c r="D25" s="15" t="s">
        <v>25</v>
      </c>
      <c r="E25" s="15"/>
      <c r="F25" s="57"/>
      <c r="G25" s="16">
        <f>G26</f>
        <v>3231.71</v>
      </c>
      <c r="H25" s="16">
        <f>H26</f>
        <v>3231.71</v>
      </c>
      <c r="I25" s="73">
        <f t="shared" si="0"/>
        <v>100</v>
      </c>
    </row>
    <row r="26" spans="1:9" ht="47.25" customHeight="1" x14ac:dyDescent="0.25">
      <c r="A26" s="1" t="s">
        <v>953</v>
      </c>
      <c r="B26" s="17" t="s">
        <v>128</v>
      </c>
      <c r="C26" s="15" t="s">
        <v>9</v>
      </c>
      <c r="D26" s="15" t="s">
        <v>25</v>
      </c>
      <c r="E26" s="15" t="s">
        <v>777</v>
      </c>
      <c r="F26" s="57"/>
      <c r="G26" s="16">
        <f>G28</f>
        <v>3231.71</v>
      </c>
      <c r="H26" s="16">
        <f>H28</f>
        <v>3231.71</v>
      </c>
      <c r="I26" s="73">
        <f t="shared" si="0"/>
        <v>100</v>
      </c>
    </row>
    <row r="27" spans="1:9" hidden="1" x14ac:dyDescent="0.25">
      <c r="A27" s="1" t="s">
        <v>265</v>
      </c>
      <c r="B27" s="20"/>
      <c r="C27" s="15"/>
      <c r="D27" s="15"/>
      <c r="E27" s="15"/>
      <c r="F27" s="57"/>
      <c r="G27" s="16"/>
      <c r="H27" s="69"/>
      <c r="I27" s="73" t="e">
        <f t="shared" si="0"/>
        <v>#DIV/0!</v>
      </c>
    </row>
    <row r="28" spans="1:9" ht="253.5" customHeight="1" x14ac:dyDescent="0.25">
      <c r="A28" s="1" t="s">
        <v>954</v>
      </c>
      <c r="B28" s="52" t="s">
        <v>948</v>
      </c>
      <c r="C28" s="15" t="s">
        <v>9</v>
      </c>
      <c r="D28" s="15" t="s">
        <v>25</v>
      </c>
      <c r="E28" s="15" t="s">
        <v>949</v>
      </c>
      <c r="F28" s="57"/>
      <c r="G28" s="16">
        <f>G29+G31</f>
        <v>3231.71</v>
      </c>
      <c r="H28" s="16">
        <f>H29+H31</f>
        <v>3231.71</v>
      </c>
      <c r="I28" s="73">
        <f t="shared" si="0"/>
        <v>100</v>
      </c>
    </row>
    <row r="29" spans="1:9" ht="77.25" customHeight="1" x14ac:dyDescent="0.25">
      <c r="A29" s="1" t="s">
        <v>955</v>
      </c>
      <c r="B29" s="22" t="s">
        <v>709</v>
      </c>
      <c r="C29" s="15" t="s">
        <v>9</v>
      </c>
      <c r="D29" s="13" t="s">
        <v>25</v>
      </c>
      <c r="E29" s="15" t="s">
        <v>949</v>
      </c>
      <c r="F29" s="57" t="s">
        <v>48</v>
      </c>
      <c r="G29" s="16">
        <f>G30</f>
        <v>2859.96</v>
      </c>
      <c r="H29" s="16">
        <f>H30</f>
        <v>2859.96</v>
      </c>
      <c r="I29" s="73">
        <f t="shared" si="0"/>
        <v>100</v>
      </c>
    </row>
    <row r="30" spans="1:9" ht="31.5" x14ac:dyDescent="0.25">
      <c r="A30" s="1" t="s">
        <v>587</v>
      </c>
      <c r="B30" s="22" t="s">
        <v>151</v>
      </c>
      <c r="C30" s="15" t="s">
        <v>9</v>
      </c>
      <c r="D30" s="13" t="s">
        <v>25</v>
      </c>
      <c r="E30" s="15" t="s">
        <v>949</v>
      </c>
      <c r="F30" s="57" t="s">
        <v>70</v>
      </c>
      <c r="G30" s="16">
        <f>2427.65+94.02+144.5+193.79</f>
        <v>2859.96</v>
      </c>
      <c r="H30" s="74">
        <v>2859.96</v>
      </c>
      <c r="I30" s="73">
        <f t="shared" si="0"/>
        <v>100</v>
      </c>
    </row>
    <row r="31" spans="1:9" ht="31.5" x14ac:dyDescent="0.25">
      <c r="A31" s="1" t="s">
        <v>588</v>
      </c>
      <c r="B31" s="22" t="s">
        <v>903</v>
      </c>
      <c r="C31" s="15" t="s">
        <v>9</v>
      </c>
      <c r="D31" s="13" t="s">
        <v>25</v>
      </c>
      <c r="E31" s="15" t="s">
        <v>949</v>
      </c>
      <c r="F31" s="57" t="s">
        <v>72</v>
      </c>
      <c r="G31" s="16">
        <f>G32</f>
        <v>371.75</v>
      </c>
      <c r="H31" s="16">
        <f>H32</f>
        <v>371.75</v>
      </c>
      <c r="I31" s="73">
        <f t="shared" si="0"/>
        <v>100</v>
      </c>
    </row>
    <row r="32" spans="1:9" ht="47.25" x14ac:dyDescent="0.25">
      <c r="A32" s="1" t="s">
        <v>589</v>
      </c>
      <c r="B32" s="22" t="s">
        <v>73</v>
      </c>
      <c r="C32" s="15" t="s">
        <v>9</v>
      </c>
      <c r="D32" s="13" t="s">
        <v>25</v>
      </c>
      <c r="E32" s="15" t="s">
        <v>949</v>
      </c>
      <c r="F32" s="57" t="s">
        <v>74</v>
      </c>
      <c r="G32" s="16">
        <f>480.15+72-180.4</f>
        <v>371.75</v>
      </c>
      <c r="H32" s="74">
        <v>371.75</v>
      </c>
      <c r="I32" s="73">
        <f t="shared" si="0"/>
        <v>100</v>
      </c>
    </row>
    <row r="33" spans="1:9" ht="31.5" x14ac:dyDescent="0.25">
      <c r="A33" s="1" t="s">
        <v>590</v>
      </c>
      <c r="B33" s="23" t="s">
        <v>895</v>
      </c>
      <c r="C33" s="24">
        <v>670</v>
      </c>
      <c r="D33" s="9"/>
      <c r="E33" s="24"/>
      <c r="F33" s="59"/>
      <c r="G33" s="25">
        <f>G34+G131+G152+G217+G253+G263+G246</f>
        <v>54212.460000000006</v>
      </c>
      <c r="H33" s="25">
        <f>H34+H131+H152+H217+H253+H263+H246</f>
        <v>53307</v>
      </c>
      <c r="I33" s="73">
        <f t="shared" si="0"/>
        <v>98.329793556684194</v>
      </c>
    </row>
    <row r="34" spans="1:9" x14ac:dyDescent="0.25">
      <c r="A34" s="1" t="s">
        <v>591</v>
      </c>
      <c r="B34" s="23" t="s">
        <v>122</v>
      </c>
      <c r="C34" s="24">
        <v>670</v>
      </c>
      <c r="D34" s="9" t="s">
        <v>123</v>
      </c>
      <c r="E34" s="24"/>
      <c r="F34" s="59"/>
      <c r="G34" s="25">
        <f>G35+G44+G76+G81+G54+G64+G70</f>
        <v>28165.7</v>
      </c>
      <c r="H34" s="25">
        <f>H35+H44+H76+H81+H54+H64+H70</f>
        <v>27799.010000000002</v>
      </c>
      <c r="I34" s="73">
        <f t="shared" si="0"/>
        <v>98.698097331151004</v>
      </c>
    </row>
    <row r="35" spans="1:9" ht="34.5" customHeight="1" x14ac:dyDescent="0.25">
      <c r="A35" s="1" t="s">
        <v>592</v>
      </c>
      <c r="B35" s="22" t="s">
        <v>972</v>
      </c>
      <c r="C35" s="26">
        <v>670</v>
      </c>
      <c r="D35" s="27" t="s">
        <v>146</v>
      </c>
      <c r="E35" s="26"/>
      <c r="F35" s="60"/>
      <c r="G35" s="16">
        <f>G36+G41</f>
        <v>1084.1199999999999</v>
      </c>
      <c r="H35" s="16">
        <f>H36+H41</f>
        <v>1084.1199999999999</v>
      </c>
      <c r="I35" s="73">
        <f t="shared" si="0"/>
        <v>100</v>
      </c>
    </row>
    <row r="36" spans="1:9" ht="31.5" x14ac:dyDescent="0.25">
      <c r="A36" s="1" t="s">
        <v>593</v>
      </c>
      <c r="B36" s="22" t="s">
        <v>147</v>
      </c>
      <c r="C36" s="26">
        <v>670</v>
      </c>
      <c r="D36" s="27" t="s">
        <v>146</v>
      </c>
      <c r="E36" s="26">
        <v>2100000000</v>
      </c>
      <c r="F36" s="60"/>
      <c r="G36" s="16">
        <f t="shared" ref="G36:H39" si="3">G37</f>
        <v>1073.25</v>
      </c>
      <c r="H36" s="16">
        <f t="shared" si="3"/>
        <v>1073.25</v>
      </c>
      <c r="I36" s="73">
        <f t="shared" si="0"/>
        <v>100</v>
      </c>
    </row>
    <row r="37" spans="1:9" ht="31.5" x14ac:dyDescent="0.25">
      <c r="A37" s="1" t="s">
        <v>594</v>
      </c>
      <c r="B37" s="22" t="s">
        <v>148</v>
      </c>
      <c r="C37" s="26">
        <v>670</v>
      </c>
      <c r="D37" s="27" t="s">
        <v>146</v>
      </c>
      <c r="E37" s="26">
        <v>2110000000</v>
      </c>
      <c r="F37" s="60"/>
      <c r="G37" s="16">
        <f t="shared" si="3"/>
        <v>1073.25</v>
      </c>
      <c r="H37" s="16">
        <f t="shared" si="3"/>
        <v>1073.25</v>
      </c>
      <c r="I37" s="73">
        <f t="shared" si="0"/>
        <v>100</v>
      </c>
    </row>
    <row r="38" spans="1:9" ht="60.75" customHeight="1" x14ac:dyDescent="0.25">
      <c r="A38" s="1" t="s">
        <v>595</v>
      </c>
      <c r="B38" s="22" t="s">
        <v>149</v>
      </c>
      <c r="C38" s="26">
        <v>670</v>
      </c>
      <c r="D38" s="27" t="s">
        <v>146</v>
      </c>
      <c r="E38" s="26">
        <v>2110000250</v>
      </c>
      <c r="F38" s="60"/>
      <c r="G38" s="16">
        <f t="shared" si="3"/>
        <v>1073.25</v>
      </c>
      <c r="H38" s="16">
        <f t="shared" si="3"/>
        <v>1073.25</v>
      </c>
      <c r="I38" s="73">
        <f t="shared" si="0"/>
        <v>100</v>
      </c>
    </row>
    <row r="39" spans="1:9" ht="82.5" customHeight="1" x14ac:dyDescent="0.25">
      <c r="A39" s="1" t="s">
        <v>596</v>
      </c>
      <c r="B39" s="22" t="s">
        <v>710</v>
      </c>
      <c r="C39" s="26">
        <v>670</v>
      </c>
      <c r="D39" s="27" t="s">
        <v>146</v>
      </c>
      <c r="E39" s="26">
        <v>2110000250</v>
      </c>
      <c r="F39" s="60">
        <v>100</v>
      </c>
      <c r="G39" s="16">
        <f t="shared" si="3"/>
        <v>1073.25</v>
      </c>
      <c r="H39" s="16">
        <f t="shared" si="3"/>
        <v>1073.25</v>
      </c>
      <c r="I39" s="73">
        <f t="shared" si="0"/>
        <v>100</v>
      </c>
    </row>
    <row r="40" spans="1:9" ht="31.5" x14ac:dyDescent="0.25">
      <c r="A40" s="1" t="s">
        <v>597</v>
      </c>
      <c r="B40" s="22" t="s">
        <v>151</v>
      </c>
      <c r="C40" s="26">
        <v>670</v>
      </c>
      <c r="D40" s="27" t="s">
        <v>146</v>
      </c>
      <c r="E40" s="26">
        <v>2110000250</v>
      </c>
      <c r="F40" s="60">
        <v>120</v>
      </c>
      <c r="G40" s="16">
        <f>1150.5+41+79.87-219.08+20.96</f>
        <v>1073.25</v>
      </c>
      <c r="H40" s="74">
        <v>1073.25</v>
      </c>
      <c r="I40" s="73">
        <f t="shared" si="0"/>
        <v>100</v>
      </c>
    </row>
    <row r="41" spans="1:9" ht="51" customHeight="1" x14ac:dyDescent="0.25">
      <c r="A41" s="1" t="s">
        <v>598</v>
      </c>
      <c r="B41" s="22" t="s">
        <v>1196</v>
      </c>
      <c r="C41" s="26">
        <v>670</v>
      </c>
      <c r="D41" s="27" t="s">
        <v>146</v>
      </c>
      <c r="E41" s="26">
        <v>2110077450</v>
      </c>
      <c r="F41" s="60"/>
      <c r="G41" s="16">
        <f>G42</f>
        <v>10.87</v>
      </c>
      <c r="H41" s="16">
        <f>H42</f>
        <v>10.87</v>
      </c>
      <c r="I41" s="73">
        <f t="shared" si="0"/>
        <v>100.00000000000001</v>
      </c>
    </row>
    <row r="42" spans="1:9" ht="94.5" x14ac:dyDescent="0.25">
      <c r="A42" s="1" t="s">
        <v>599</v>
      </c>
      <c r="B42" s="22" t="s">
        <v>710</v>
      </c>
      <c r="C42" s="26">
        <v>670</v>
      </c>
      <c r="D42" s="27" t="s">
        <v>146</v>
      </c>
      <c r="E42" s="26">
        <v>2110077450</v>
      </c>
      <c r="F42" s="60">
        <v>100</v>
      </c>
      <c r="G42" s="16">
        <f>G43</f>
        <v>10.87</v>
      </c>
      <c r="H42" s="16">
        <f>H43</f>
        <v>10.87</v>
      </c>
      <c r="I42" s="73">
        <f t="shared" si="0"/>
        <v>100.00000000000001</v>
      </c>
    </row>
    <row r="43" spans="1:9" ht="31.5" x14ac:dyDescent="0.25">
      <c r="A43" s="1" t="s">
        <v>600</v>
      </c>
      <c r="B43" s="22" t="s">
        <v>151</v>
      </c>
      <c r="C43" s="26">
        <v>670</v>
      </c>
      <c r="D43" s="27" t="s">
        <v>146</v>
      </c>
      <c r="E43" s="26">
        <v>2110077450</v>
      </c>
      <c r="F43" s="60">
        <v>120</v>
      </c>
      <c r="G43" s="16">
        <v>10.87</v>
      </c>
      <c r="H43" s="74">
        <v>10.87</v>
      </c>
      <c r="I43" s="73">
        <f t="shared" si="0"/>
        <v>100.00000000000001</v>
      </c>
    </row>
    <row r="44" spans="1:9" ht="65.25" customHeight="1" x14ac:dyDescent="0.25">
      <c r="A44" s="1" t="s">
        <v>601</v>
      </c>
      <c r="B44" s="22" t="s">
        <v>711</v>
      </c>
      <c r="C44" s="26">
        <v>670</v>
      </c>
      <c r="D44" s="27" t="s">
        <v>156</v>
      </c>
      <c r="E44" s="26"/>
      <c r="F44" s="60"/>
      <c r="G44" s="16">
        <f t="shared" ref="G44:H44" si="4">G45</f>
        <v>23278.18</v>
      </c>
      <c r="H44" s="16">
        <f t="shared" si="4"/>
        <v>23211.49</v>
      </c>
      <c r="I44" s="73">
        <f t="shared" si="0"/>
        <v>99.713508530306058</v>
      </c>
    </row>
    <row r="45" spans="1:9" ht="31.5" x14ac:dyDescent="0.25">
      <c r="A45" s="1" t="s">
        <v>849</v>
      </c>
      <c r="B45" s="22" t="s">
        <v>147</v>
      </c>
      <c r="C45" s="26">
        <v>670</v>
      </c>
      <c r="D45" s="27" t="s">
        <v>156</v>
      </c>
      <c r="E45" s="26">
        <v>2100000000</v>
      </c>
      <c r="F45" s="60"/>
      <c r="G45" s="16">
        <f>G46+G58</f>
        <v>23278.18</v>
      </c>
      <c r="H45" s="16">
        <f>H46+H58</f>
        <v>23211.49</v>
      </c>
      <c r="I45" s="73">
        <f t="shared" si="0"/>
        <v>99.713508530306058</v>
      </c>
    </row>
    <row r="46" spans="1:9" ht="31.5" x14ac:dyDescent="0.25">
      <c r="A46" s="1" t="s">
        <v>850</v>
      </c>
      <c r="B46" s="22" t="s">
        <v>148</v>
      </c>
      <c r="C46" s="26">
        <v>670</v>
      </c>
      <c r="D46" s="27" t="s">
        <v>156</v>
      </c>
      <c r="E46" s="26">
        <v>2110000000</v>
      </c>
      <c r="F46" s="60"/>
      <c r="G46" s="16">
        <f>G47+G61</f>
        <v>20100.32</v>
      </c>
      <c r="H46" s="16">
        <f>H47+H61</f>
        <v>20059.88</v>
      </c>
      <c r="I46" s="73">
        <f t="shared" si="0"/>
        <v>99.798809173187294</v>
      </c>
    </row>
    <row r="47" spans="1:9" ht="63" customHeight="1" x14ac:dyDescent="0.25">
      <c r="A47" s="1" t="s">
        <v>851</v>
      </c>
      <c r="B47" s="22" t="s">
        <v>149</v>
      </c>
      <c r="C47" s="26">
        <v>670</v>
      </c>
      <c r="D47" s="27" t="s">
        <v>156</v>
      </c>
      <c r="E47" s="26">
        <v>2110000250</v>
      </c>
      <c r="F47" s="60"/>
      <c r="G47" s="16">
        <f>G48+G50+G52</f>
        <v>19973.14</v>
      </c>
      <c r="H47" s="16">
        <f>H48+H50+H52</f>
        <v>19932.7</v>
      </c>
      <c r="I47" s="73">
        <f t="shared" si="0"/>
        <v>99.797528080211734</v>
      </c>
    </row>
    <row r="48" spans="1:9" ht="80.25" customHeight="1" x14ac:dyDescent="0.25">
      <c r="A48" s="1" t="s">
        <v>852</v>
      </c>
      <c r="B48" s="22" t="s">
        <v>712</v>
      </c>
      <c r="C48" s="26">
        <v>670</v>
      </c>
      <c r="D48" s="27" t="s">
        <v>156</v>
      </c>
      <c r="E48" s="26">
        <v>2110000250</v>
      </c>
      <c r="F48" s="60">
        <v>100</v>
      </c>
      <c r="G48" s="16">
        <f>G49</f>
        <v>13943.85</v>
      </c>
      <c r="H48" s="16">
        <f>H49</f>
        <v>13943.85</v>
      </c>
      <c r="I48" s="73">
        <f t="shared" si="0"/>
        <v>100</v>
      </c>
    </row>
    <row r="49" spans="1:9" ht="31.5" x14ac:dyDescent="0.25">
      <c r="A49" s="1" t="s">
        <v>853</v>
      </c>
      <c r="B49" s="22" t="s">
        <v>151</v>
      </c>
      <c r="C49" s="26">
        <v>670</v>
      </c>
      <c r="D49" s="27" t="s">
        <v>156</v>
      </c>
      <c r="E49" s="26">
        <v>2110000250</v>
      </c>
      <c r="F49" s="60">
        <v>120</v>
      </c>
      <c r="G49" s="16">
        <f>12577.9+309+728.96+100+228.01-0.02</f>
        <v>13943.85</v>
      </c>
      <c r="H49" s="74">
        <v>13943.85</v>
      </c>
      <c r="I49" s="73">
        <f t="shared" si="0"/>
        <v>100</v>
      </c>
    </row>
    <row r="50" spans="1:9" ht="31.5" x14ac:dyDescent="0.25">
      <c r="A50" s="1" t="s">
        <v>854</v>
      </c>
      <c r="B50" s="22" t="s">
        <v>903</v>
      </c>
      <c r="C50" s="26">
        <v>670</v>
      </c>
      <c r="D50" s="27" t="s">
        <v>156</v>
      </c>
      <c r="E50" s="26">
        <v>2110000250</v>
      </c>
      <c r="F50" s="60">
        <v>200</v>
      </c>
      <c r="G50" s="16">
        <f>G51</f>
        <v>5970.04</v>
      </c>
      <c r="H50" s="16">
        <f>H51</f>
        <v>5929.6</v>
      </c>
      <c r="I50" s="73">
        <f t="shared" si="0"/>
        <v>99.322617603902145</v>
      </c>
    </row>
    <row r="51" spans="1:9" ht="47.25" x14ac:dyDescent="0.25">
      <c r="A51" s="1" t="s">
        <v>602</v>
      </c>
      <c r="B51" s="22" t="s">
        <v>73</v>
      </c>
      <c r="C51" s="26">
        <v>670</v>
      </c>
      <c r="D51" s="27" t="s">
        <v>156</v>
      </c>
      <c r="E51" s="26">
        <v>2110000250</v>
      </c>
      <c r="F51" s="60">
        <v>240</v>
      </c>
      <c r="G51" s="16">
        <f>6359.37-2+250+2.77-2.77-411.13-226.2</f>
        <v>5970.04</v>
      </c>
      <c r="H51" s="75">
        <v>5929.6</v>
      </c>
      <c r="I51" s="73">
        <f t="shared" si="0"/>
        <v>99.322617603902145</v>
      </c>
    </row>
    <row r="52" spans="1:9" x14ac:dyDescent="0.25">
      <c r="A52" s="1" t="s">
        <v>603</v>
      </c>
      <c r="B52" s="22" t="s">
        <v>157</v>
      </c>
      <c r="C52" s="26">
        <v>670</v>
      </c>
      <c r="D52" s="27" t="s">
        <v>156</v>
      </c>
      <c r="E52" s="26">
        <v>2110000250</v>
      </c>
      <c r="F52" s="60">
        <v>800</v>
      </c>
      <c r="G52" s="16">
        <f>G53</f>
        <v>59.249999999999091</v>
      </c>
      <c r="H52" s="16">
        <f>H53</f>
        <v>59.25</v>
      </c>
      <c r="I52" s="73">
        <f t="shared" si="0"/>
        <v>100.00000000000153</v>
      </c>
    </row>
    <row r="53" spans="1:9" ht="21" customHeight="1" x14ac:dyDescent="0.25">
      <c r="A53" s="1" t="s">
        <v>604</v>
      </c>
      <c r="B53" s="22" t="s">
        <v>158</v>
      </c>
      <c r="C53" s="26">
        <v>670</v>
      </c>
      <c r="D53" s="27" t="s">
        <v>156</v>
      </c>
      <c r="E53" s="26">
        <v>2110000250</v>
      </c>
      <c r="F53" s="60">
        <v>850</v>
      </c>
      <c r="G53" s="16">
        <f>44+934.23+1554.75-100+1383.54+1820.69-1453.15-0.75+540-4664.06</f>
        <v>59.249999999999091</v>
      </c>
      <c r="H53" s="69">
        <v>59.25</v>
      </c>
      <c r="I53" s="73">
        <f t="shared" si="0"/>
        <v>100.00000000000153</v>
      </c>
    </row>
    <row r="54" spans="1:9" ht="1.5" hidden="1" customHeight="1" x14ac:dyDescent="0.25">
      <c r="A54" s="1" t="s">
        <v>609</v>
      </c>
      <c r="B54" s="22" t="s">
        <v>714</v>
      </c>
      <c r="C54" s="26">
        <v>670</v>
      </c>
      <c r="D54" s="27" t="s">
        <v>715</v>
      </c>
      <c r="E54" s="26"/>
      <c r="F54" s="60"/>
      <c r="G54" s="16">
        <f>G55</f>
        <v>0</v>
      </c>
      <c r="H54" s="69"/>
      <c r="I54" s="73" t="e">
        <f t="shared" si="0"/>
        <v>#DIV/0!</v>
      </c>
    </row>
    <row r="55" spans="1:9" ht="30" hidden="1" customHeight="1" x14ac:dyDescent="0.25">
      <c r="A55" s="1" t="s">
        <v>610</v>
      </c>
      <c r="B55" s="22" t="s">
        <v>716</v>
      </c>
      <c r="C55" s="26">
        <v>670</v>
      </c>
      <c r="D55" s="27" t="s">
        <v>715</v>
      </c>
      <c r="E55" s="26">
        <v>2110051200</v>
      </c>
      <c r="F55" s="60"/>
      <c r="G55" s="16">
        <f>G56</f>
        <v>0</v>
      </c>
      <c r="H55" s="69"/>
      <c r="I55" s="73" t="e">
        <f t="shared" si="0"/>
        <v>#DIV/0!</v>
      </c>
    </row>
    <row r="56" spans="1:9" ht="25.5" hidden="1" customHeight="1" x14ac:dyDescent="0.25">
      <c r="A56" s="1" t="s">
        <v>611</v>
      </c>
      <c r="B56" s="22" t="s">
        <v>903</v>
      </c>
      <c r="C56" s="26">
        <v>670</v>
      </c>
      <c r="D56" s="27" t="s">
        <v>715</v>
      </c>
      <c r="E56" s="26">
        <v>2110051200</v>
      </c>
      <c r="F56" s="60">
        <v>200</v>
      </c>
      <c r="G56" s="16">
        <f>G57</f>
        <v>0</v>
      </c>
      <c r="H56" s="69"/>
      <c r="I56" s="73" t="e">
        <f t="shared" si="0"/>
        <v>#DIV/0!</v>
      </c>
    </row>
    <row r="57" spans="1:9" ht="39" hidden="1" customHeight="1" x14ac:dyDescent="0.25">
      <c r="A57" s="1" t="s">
        <v>612</v>
      </c>
      <c r="B57" s="22" t="s">
        <v>73</v>
      </c>
      <c r="C57" s="26">
        <v>670</v>
      </c>
      <c r="D57" s="27" t="s">
        <v>715</v>
      </c>
      <c r="E57" s="26">
        <v>2110051200</v>
      </c>
      <c r="F57" s="60">
        <v>240</v>
      </c>
      <c r="G57" s="16">
        <v>0</v>
      </c>
      <c r="H57" s="69"/>
      <c r="I57" s="73" t="e">
        <f t="shared" si="0"/>
        <v>#DIV/0!</v>
      </c>
    </row>
    <row r="58" spans="1:9" ht="63" customHeight="1" x14ac:dyDescent="0.25">
      <c r="A58" s="1" t="s">
        <v>605</v>
      </c>
      <c r="B58" s="22" t="s">
        <v>943</v>
      </c>
      <c r="C58" s="26">
        <v>670</v>
      </c>
      <c r="D58" s="27" t="s">
        <v>156</v>
      </c>
      <c r="E58" s="26">
        <v>2110000251</v>
      </c>
      <c r="F58" s="60"/>
      <c r="G58" s="16">
        <f>G59</f>
        <v>3177.8599999999997</v>
      </c>
      <c r="H58" s="16">
        <f>H59</f>
        <v>3151.61</v>
      </c>
      <c r="I58" s="73">
        <f t="shared" si="0"/>
        <v>99.173972421692596</v>
      </c>
    </row>
    <row r="59" spans="1:9" ht="81" customHeight="1" x14ac:dyDescent="0.25">
      <c r="A59" s="1" t="s">
        <v>606</v>
      </c>
      <c r="B59" s="22" t="s">
        <v>712</v>
      </c>
      <c r="C59" s="26">
        <v>670</v>
      </c>
      <c r="D59" s="27" t="s">
        <v>156</v>
      </c>
      <c r="E59" s="26">
        <v>2110000251</v>
      </c>
      <c r="F59" s="60">
        <v>100</v>
      </c>
      <c r="G59" s="16">
        <f>G60</f>
        <v>3177.8599999999997</v>
      </c>
      <c r="H59" s="16">
        <f>H60</f>
        <v>3151.61</v>
      </c>
      <c r="I59" s="73">
        <f t="shared" si="0"/>
        <v>99.173972421692596</v>
      </c>
    </row>
    <row r="60" spans="1:9" ht="31.5" x14ac:dyDescent="0.25">
      <c r="A60" s="1" t="s">
        <v>607</v>
      </c>
      <c r="B60" s="22" t="s">
        <v>151</v>
      </c>
      <c r="C60" s="26">
        <v>670</v>
      </c>
      <c r="D60" s="27" t="s">
        <v>156</v>
      </c>
      <c r="E60" s="26">
        <v>2110000251</v>
      </c>
      <c r="F60" s="60">
        <v>120</v>
      </c>
      <c r="G60" s="16">
        <f>2685.1+260+127.18+115.94-10.36</f>
        <v>3177.8599999999997</v>
      </c>
      <c r="H60" s="75">
        <v>3151.61</v>
      </c>
      <c r="I60" s="73">
        <f t="shared" si="0"/>
        <v>99.173972421692596</v>
      </c>
    </row>
    <row r="61" spans="1:9" ht="54" customHeight="1" x14ac:dyDescent="0.25">
      <c r="A61" s="1" t="s">
        <v>608</v>
      </c>
      <c r="B61" s="22" t="s">
        <v>1196</v>
      </c>
      <c r="C61" s="26">
        <v>670</v>
      </c>
      <c r="D61" s="27" t="s">
        <v>156</v>
      </c>
      <c r="E61" s="26">
        <v>2110077450</v>
      </c>
      <c r="F61" s="60"/>
      <c r="G61" s="16">
        <f>G62</f>
        <v>127.18</v>
      </c>
      <c r="H61" s="16">
        <f>H62</f>
        <v>127.18</v>
      </c>
      <c r="I61" s="73">
        <f t="shared" si="0"/>
        <v>100</v>
      </c>
    </row>
    <row r="62" spans="1:9" ht="94.5" x14ac:dyDescent="0.25">
      <c r="A62" s="1" t="s">
        <v>609</v>
      </c>
      <c r="B62" s="22" t="s">
        <v>710</v>
      </c>
      <c r="C62" s="26">
        <v>670</v>
      </c>
      <c r="D62" s="27" t="s">
        <v>156</v>
      </c>
      <c r="E62" s="26">
        <v>2110077450</v>
      </c>
      <c r="F62" s="60">
        <v>100</v>
      </c>
      <c r="G62" s="16">
        <f>G63</f>
        <v>127.18</v>
      </c>
      <c r="H62" s="16">
        <f>H63</f>
        <v>127.18</v>
      </c>
      <c r="I62" s="73">
        <f t="shared" si="0"/>
        <v>100</v>
      </c>
    </row>
    <row r="63" spans="1:9" ht="31.5" x14ac:dyDescent="0.25">
      <c r="A63" s="1" t="s">
        <v>610</v>
      </c>
      <c r="B63" s="22" t="s">
        <v>151</v>
      </c>
      <c r="C63" s="26">
        <v>670</v>
      </c>
      <c r="D63" s="27" t="s">
        <v>156</v>
      </c>
      <c r="E63" s="26">
        <v>2110077450</v>
      </c>
      <c r="F63" s="60">
        <v>120</v>
      </c>
      <c r="G63" s="16">
        <v>127.18</v>
      </c>
      <c r="H63" s="74">
        <v>127.18</v>
      </c>
      <c r="I63" s="73">
        <f t="shared" si="0"/>
        <v>100</v>
      </c>
    </row>
    <row r="64" spans="1:9" x14ac:dyDescent="0.25">
      <c r="A64" s="1" t="s">
        <v>611</v>
      </c>
      <c r="B64" s="22" t="s">
        <v>714</v>
      </c>
      <c r="C64" s="26">
        <v>670</v>
      </c>
      <c r="D64" s="27" t="s">
        <v>715</v>
      </c>
      <c r="E64" s="26"/>
      <c r="F64" s="60"/>
      <c r="G64" s="16">
        <f t="shared" ref="G64:H68" si="5">G65</f>
        <v>50.9</v>
      </c>
      <c r="H64" s="16">
        <f t="shared" si="5"/>
        <v>50.9</v>
      </c>
      <c r="I64" s="73">
        <f t="shared" si="0"/>
        <v>100</v>
      </c>
    </row>
    <row r="65" spans="1:9" ht="31.5" x14ac:dyDescent="0.25">
      <c r="A65" s="1" t="s">
        <v>612</v>
      </c>
      <c r="B65" s="22" t="s">
        <v>147</v>
      </c>
      <c r="C65" s="26">
        <v>670</v>
      </c>
      <c r="D65" s="27" t="s">
        <v>715</v>
      </c>
      <c r="E65" s="26">
        <v>2100000000</v>
      </c>
      <c r="F65" s="60"/>
      <c r="G65" s="16">
        <f t="shared" si="5"/>
        <v>50.9</v>
      </c>
      <c r="H65" s="16">
        <f t="shared" si="5"/>
        <v>50.9</v>
      </c>
      <c r="I65" s="73">
        <f t="shared" si="0"/>
        <v>100</v>
      </c>
    </row>
    <row r="66" spans="1:9" ht="31.5" x14ac:dyDescent="0.25">
      <c r="A66" s="1" t="s">
        <v>613</v>
      </c>
      <c r="B66" s="22" t="s">
        <v>148</v>
      </c>
      <c r="C66" s="26">
        <v>670</v>
      </c>
      <c r="D66" s="27" t="s">
        <v>715</v>
      </c>
      <c r="E66" s="26">
        <v>2110000000</v>
      </c>
      <c r="F66" s="60"/>
      <c r="G66" s="16">
        <f t="shared" si="5"/>
        <v>50.9</v>
      </c>
      <c r="H66" s="16">
        <f t="shared" si="5"/>
        <v>50.9</v>
      </c>
      <c r="I66" s="73">
        <f t="shared" si="0"/>
        <v>100</v>
      </c>
    </row>
    <row r="67" spans="1:9" ht="141.75" x14ac:dyDescent="0.25">
      <c r="A67" s="1" t="s">
        <v>614</v>
      </c>
      <c r="B67" s="22" t="s">
        <v>965</v>
      </c>
      <c r="C67" s="26">
        <v>670</v>
      </c>
      <c r="D67" s="27" t="s">
        <v>715</v>
      </c>
      <c r="E67" s="26">
        <v>2110051200</v>
      </c>
      <c r="F67" s="60"/>
      <c r="G67" s="16">
        <f t="shared" si="5"/>
        <v>50.9</v>
      </c>
      <c r="H67" s="16">
        <f t="shared" si="5"/>
        <v>50.9</v>
      </c>
      <c r="I67" s="73">
        <f t="shared" si="0"/>
        <v>100</v>
      </c>
    </row>
    <row r="68" spans="1:9" ht="31.5" x14ac:dyDescent="0.25">
      <c r="A68" s="1" t="s">
        <v>615</v>
      </c>
      <c r="B68" s="22" t="s">
        <v>903</v>
      </c>
      <c r="C68" s="26">
        <v>670</v>
      </c>
      <c r="D68" s="27" t="s">
        <v>715</v>
      </c>
      <c r="E68" s="26">
        <v>2110051200</v>
      </c>
      <c r="F68" s="60">
        <v>200</v>
      </c>
      <c r="G68" s="16">
        <f t="shared" si="5"/>
        <v>50.9</v>
      </c>
      <c r="H68" s="16">
        <f t="shared" si="5"/>
        <v>50.9</v>
      </c>
      <c r="I68" s="73">
        <f t="shared" si="0"/>
        <v>100</v>
      </c>
    </row>
    <row r="69" spans="1:9" ht="47.25" x14ac:dyDescent="0.25">
      <c r="A69" s="1" t="s">
        <v>616</v>
      </c>
      <c r="B69" s="22" t="s">
        <v>73</v>
      </c>
      <c r="C69" s="26">
        <v>670</v>
      </c>
      <c r="D69" s="27" t="s">
        <v>715</v>
      </c>
      <c r="E69" s="26">
        <v>2110051200</v>
      </c>
      <c r="F69" s="60">
        <v>240</v>
      </c>
      <c r="G69" s="16">
        <f>26.7+24.2</f>
        <v>50.9</v>
      </c>
      <c r="H69" s="74">
        <v>50.9</v>
      </c>
      <c r="I69" s="73">
        <f t="shared" si="0"/>
        <v>100</v>
      </c>
    </row>
    <row r="70" spans="1:9" ht="30.75" customHeight="1" x14ac:dyDescent="0.25">
      <c r="A70" s="1" t="s">
        <v>617</v>
      </c>
      <c r="B70" s="22" t="s">
        <v>1009</v>
      </c>
      <c r="C70" s="26">
        <v>670</v>
      </c>
      <c r="D70" s="27" t="s">
        <v>1010</v>
      </c>
      <c r="E70" s="26"/>
      <c r="F70" s="60"/>
      <c r="G70" s="16">
        <f t="shared" ref="G70:H74" si="6">G71</f>
        <v>50</v>
      </c>
      <c r="H70" s="16">
        <f t="shared" si="6"/>
        <v>50</v>
      </c>
      <c r="I70" s="73">
        <f t="shared" si="0"/>
        <v>100</v>
      </c>
    </row>
    <row r="71" spans="1:9" ht="31.5" x14ac:dyDescent="0.25">
      <c r="A71" s="1" t="s">
        <v>618</v>
      </c>
      <c r="B71" s="22" t="s">
        <v>154</v>
      </c>
      <c r="C71" s="26">
        <v>670</v>
      </c>
      <c r="D71" s="27" t="s">
        <v>1010</v>
      </c>
      <c r="E71" s="26">
        <v>2200000000</v>
      </c>
      <c r="F71" s="60"/>
      <c r="G71" s="16">
        <f t="shared" si="6"/>
        <v>50</v>
      </c>
      <c r="H71" s="16">
        <f t="shared" si="6"/>
        <v>50</v>
      </c>
      <c r="I71" s="73">
        <f t="shared" si="0"/>
        <v>100</v>
      </c>
    </row>
    <row r="72" spans="1:9" ht="31.5" x14ac:dyDescent="0.25">
      <c r="A72" s="1" t="s">
        <v>619</v>
      </c>
      <c r="B72" s="22" t="s">
        <v>155</v>
      </c>
      <c r="C72" s="26">
        <v>670</v>
      </c>
      <c r="D72" s="27" t="s">
        <v>1010</v>
      </c>
      <c r="E72" s="26">
        <v>2210000000</v>
      </c>
      <c r="F72" s="60"/>
      <c r="G72" s="16">
        <f t="shared" si="6"/>
        <v>50</v>
      </c>
      <c r="H72" s="16">
        <f t="shared" si="6"/>
        <v>50</v>
      </c>
      <c r="I72" s="73">
        <f t="shared" si="0"/>
        <v>100</v>
      </c>
    </row>
    <row r="73" spans="1:9" ht="33.75" customHeight="1" x14ac:dyDescent="0.25">
      <c r="A73" s="1" t="s">
        <v>620</v>
      </c>
      <c r="B73" s="22" t="s">
        <v>1011</v>
      </c>
      <c r="C73" s="26">
        <v>670</v>
      </c>
      <c r="D73" s="27" t="s">
        <v>1010</v>
      </c>
      <c r="E73" s="26">
        <v>2210079250</v>
      </c>
      <c r="F73" s="60"/>
      <c r="G73" s="16">
        <f t="shared" si="6"/>
        <v>50</v>
      </c>
      <c r="H73" s="16">
        <f t="shared" si="6"/>
        <v>50</v>
      </c>
      <c r="I73" s="73">
        <f t="shared" ref="I73:I136" si="7">H73*100/G73</f>
        <v>100</v>
      </c>
    </row>
    <row r="74" spans="1:9" x14ac:dyDescent="0.25">
      <c r="A74" s="1" t="s">
        <v>621</v>
      </c>
      <c r="B74" s="22" t="s">
        <v>157</v>
      </c>
      <c r="C74" s="26">
        <v>670</v>
      </c>
      <c r="D74" s="27" t="s">
        <v>1010</v>
      </c>
      <c r="E74" s="26">
        <v>2210079250</v>
      </c>
      <c r="F74" s="60">
        <v>800</v>
      </c>
      <c r="G74" s="16">
        <f t="shared" si="6"/>
        <v>50</v>
      </c>
      <c r="H74" s="16">
        <f t="shared" si="6"/>
        <v>50</v>
      </c>
      <c r="I74" s="73">
        <f t="shared" si="7"/>
        <v>100</v>
      </c>
    </row>
    <row r="75" spans="1:9" x14ac:dyDescent="0.25">
      <c r="A75" s="1" t="s">
        <v>622</v>
      </c>
      <c r="B75" s="22" t="s">
        <v>1012</v>
      </c>
      <c r="C75" s="26">
        <v>670</v>
      </c>
      <c r="D75" s="27" t="s">
        <v>1010</v>
      </c>
      <c r="E75" s="26">
        <v>2210079250</v>
      </c>
      <c r="F75" s="60">
        <v>880</v>
      </c>
      <c r="G75" s="16">
        <v>50</v>
      </c>
      <c r="H75" s="16">
        <v>50</v>
      </c>
      <c r="I75" s="73">
        <f t="shared" si="7"/>
        <v>100</v>
      </c>
    </row>
    <row r="76" spans="1:9" x14ac:dyDescent="0.25">
      <c r="A76" s="1" t="s">
        <v>623</v>
      </c>
      <c r="B76" s="22" t="s">
        <v>159</v>
      </c>
      <c r="C76" s="26">
        <v>670</v>
      </c>
      <c r="D76" s="27" t="s">
        <v>160</v>
      </c>
      <c r="E76" s="26"/>
      <c r="F76" s="60"/>
      <c r="G76" s="16">
        <f t="shared" ref="G76:H79" si="8">G77</f>
        <v>300</v>
      </c>
      <c r="H76" s="16">
        <f t="shared" si="8"/>
        <v>0</v>
      </c>
      <c r="I76" s="73">
        <f t="shared" si="7"/>
        <v>0</v>
      </c>
    </row>
    <row r="77" spans="1:9" x14ac:dyDescent="0.25">
      <c r="A77" s="1" t="s">
        <v>624</v>
      </c>
      <c r="B77" s="22" t="s">
        <v>161</v>
      </c>
      <c r="C77" s="26">
        <v>670</v>
      </c>
      <c r="D77" s="27" t="s">
        <v>160</v>
      </c>
      <c r="E77" s="26">
        <v>2300000000</v>
      </c>
      <c r="F77" s="60"/>
      <c r="G77" s="16">
        <f t="shared" si="8"/>
        <v>300</v>
      </c>
      <c r="H77" s="16">
        <f t="shared" si="8"/>
        <v>0</v>
      </c>
      <c r="I77" s="73">
        <f t="shared" si="7"/>
        <v>0</v>
      </c>
    </row>
    <row r="78" spans="1:9" ht="31.5" x14ac:dyDescent="0.25">
      <c r="A78" s="1" t="s">
        <v>625</v>
      </c>
      <c r="B78" s="22" t="s">
        <v>162</v>
      </c>
      <c r="C78" s="26">
        <v>670</v>
      </c>
      <c r="D78" s="27" t="s">
        <v>160</v>
      </c>
      <c r="E78" s="26">
        <v>2310000000</v>
      </c>
      <c r="F78" s="60"/>
      <c r="G78" s="16">
        <f t="shared" si="8"/>
        <v>300</v>
      </c>
      <c r="H78" s="16">
        <f t="shared" si="8"/>
        <v>0</v>
      </c>
      <c r="I78" s="73">
        <f t="shared" si="7"/>
        <v>0</v>
      </c>
    </row>
    <row r="79" spans="1:9" x14ac:dyDescent="0.25">
      <c r="A79" s="1" t="s">
        <v>626</v>
      </c>
      <c r="B79" s="22" t="s">
        <v>157</v>
      </c>
      <c r="C79" s="26">
        <v>670</v>
      </c>
      <c r="D79" s="27" t="s">
        <v>160</v>
      </c>
      <c r="E79" s="26">
        <v>2310000000</v>
      </c>
      <c r="F79" s="60">
        <v>800</v>
      </c>
      <c r="G79" s="16">
        <f t="shared" si="8"/>
        <v>300</v>
      </c>
      <c r="H79" s="16">
        <f t="shared" si="8"/>
        <v>0</v>
      </c>
      <c r="I79" s="73">
        <f t="shared" si="7"/>
        <v>0</v>
      </c>
    </row>
    <row r="80" spans="1:9" x14ac:dyDescent="0.25">
      <c r="A80" s="1" t="s">
        <v>627</v>
      </c>
      <c r="B80" s="22" t="s">
        <v>211</v>
      </c>
      <c r="C80" s="26">
        <v>670</v>
      </c>
      <c r="D80" s="27" t="s">
        <v>160</v>
      </c>
      <c r="E80" s="26">
        <v>2310000000</v>
      </c>
      <c r="F80" s="60">
        <v>870</v>
      </c>
      <c r="G80" s="16">
        <v>300</v>
      </c>
      <c r="H80" s="16">
        <v>0</v>
      </c>
      <c r="I80" s="73">
        <f t="shared" si="7"/>
        <v>0</v>
      </c>
    </row>
    <row r="81" spans="1:9" x14ac:dyDescent="0.25">
      <c r="A81" s="1" t="s">
        <v>628</v>
      </c>
      <c r="B81" s="22" t="s">
        <v>130</v>
      </c>
      <c r="C81" s="26">
        <v>670</v>
      </c>
      <c r="D81" s="27" t="s">
        <v>131</v>
      </c>
      <c r="E81" s="26"/>
      <c r="F81" s="60"/>
      <c r="G81" s="16">
        <f>G82+G88+G95+G115+G126</f>
        <v>3402.5</v>
      </c>
      <c r="H81" s="16">
        <f>H82+H88+H95+H115+H126</f>
        <v>3402.5</v>
      </c>
      <c r="I81" s="73">
        <f t="shared" si="7"/>
        <v>100</v>
      </c>
    </row>
    <row r="82" spans="1:9" ht="30" customHeight="1" x14ac:dyDescent="0.25">
      <c r="A82" s="1" t="s">
        <v>629</v>
      </c>
      <c r="B82" s="28" t="s">
        <v>163</v>
      </c>
      <c r="C82" s="29">
        <v>670</v>
      </c>
      <c r="D82" s="27" t="s">
        <v>131</v>
      </c>
      <c r="E82" s="27" t="s">
        <v>717</v>
      </c>
      <c r="F82" s="60"/>
      <c r="G82" s="16">
        <f>G83</f>
        <v>515.29999999999995</v>
      </c>
      <c r="H82" s="16">
        <f>H83</f>
        <v>515.29999999999995</v>
      </c>
      <c r="I82" s="73">
        <f t="shared" si="7"/>
        <v>100</v>
      </c>
    </row>
    <row r="83" spans="1:9" ht="168.75" customHeight="1" x14ac:dyDescent="0.25">
      <c r="A83" s="1" t="s">
        <v>630</v>
      </c>
      <c r="B83" s="28" t="s">
        <v>206</v>
      </c>
      <c r="C83" s="29">
        <v>670</v>
      </c>
      <c r="D83" s="27" t="s">
        <v>131</v>
      </c>
      <c r="E83" s="27" t="s">
        <v>718</v>
      </c>
      <c r="F83" s="60"/>
      <c r="G83" s="16">
        <f>G84+G86</f>
        <v>515.29999999999995</v>
      </c>
      <c r="H83" s="16">
        <f>H84+H86</f>
        <v>515.29999999999995</v>
      </c>
      <c r="I83" s="73">
        <f t="shared" si="7"/>
        <v>100</v>
      </c>
    </row>
    <row r="84" spans="1:9" ht="85.5" customHeight="1" x14ac:dyDescent="0.25">
      <c r="A84" s="1" t="s">
        <v>258</v>
      </c>
      <c r="B84" s="22" t="s">
        <v>712</v>
      </c>
      <c r="C84" s="29">
        <v>670</v>
      </c>
      <c r="D84" s="27" t="s">
        <v>131</v>
      </c>
      <c r="E84" s="27" t="s">
        <v>718</v>
      </c>
      <c r="F84" s="60">
        <v>100</v>
      </c>
      <c r="G84" s="16">
        <f>G85</f>
        <v>463.15</v>
      </c>
      <c r="H84" s="16">
        <f>H85</f>
        <v>463.15</v>
      </c>
      <c r="I84" s="73">
        <f t="shared" si="7"/>
        <v>100</v>
      </c>
    </row>
    <row r="85" spans="1:9" ht="31.5" x14ac:dyDescent="0.25">
      <c r="A85" s="1" t="s">
        <v>259</v>
      </c>
      <c r="B85" s="22" t="s">
        <v>151</v>
      </c>
      <c r="C85" s="29">
        <v>670</v>
      </c>
      <c r="D85" s="27" t="s">
        <v>131</v>
      </c>
      <c r="E85" s="27" t="s">
        <v>718</v>
      </c>
      <c r="F85" s="60">
        <v>120</v>
      </c>
      <c r="G85" s="16">
        <f>418+16.7+28.9-0.45</f>
        <v>463.15</v>
      </c>
      <c r="H85" s="16">
        <v>463.15</v>
      </c>
      <c r="I85" s="73">
        <f t="shared" si="7"/>
        <v>100</v>
      </c>
    </row>
    <row r="86" spans="1:9" ht="31.5" x14ac:dyDescent="0.25">
      <c r="A86" s="1" t="s">
        <v>260</v>
      </c>
      <c r="B86" s="22" t="s">
        <v>903</v>
      </c>
      <c r="C86" s="29">
        <v>670</v>
      </c>
      <c r="D86" s="27" t="s">
        <v>131</v>
      </c>
      <c r="E86" s="27" t="s">
        <v>718</v>
      </c>
      <c r="F86" s="60">
        <v>200</v>
      </c>
      <c r="G86" s="16">
        <f>G87</f>
        <v>52.150000000000006</v>
      </c>
      <c r="H86" s="16">
        <f>H87</f>
        <v>52.15</v>
      </c>
      <c r="I86" s="73">
        <f t="shared" si="7"/>
        <v>99.999999999999986</v>
      </c>
    </row>
    <row r="87" spans="1:9" ht="47.25" x14ac:dyDescent="0.25">
      <c r="A87" s="1" t="s">
        <v>261</v>
      </c>
      <c r="B87" s="22" t="s">
        <v>73</v>
      </c>
      <c r="C87" s="29">
        <v>670</v>
      </c>
      <c r="D87" s="27" t="s">
        <v>131</v>
      </c>
      <c r="E87" s="27" t="s">
        <v>718</v>
      </c>
      <c r="F87" s="60">
        <v>240</v>
      </c>
      <c r="G87" s="16">
        <f>49.7+2+0.45</f>
        <v>52.150000000000006</v>
      </c>
      <c r="H87" s="16">
        <v>52.15</v>
      </c>
      <c r="I87" s="73">
        <f t="shared" si="7"/>
        <v>99.999999999999986</v>
      </c>
    </row>
    <row r="88" spans="1:9" ht="31.5" x14ac:dyDescent="0.25">
      <c r="A88" s="1" t="s">
        <v>262</v>
      </c>
      <c r="B88" s="28" t="s">
        <v>214</v>
      </c>
      <c r="C88" s="29">
        <v>670</v>
      </c>
      <c r="D88" s="27" t="s">
        <v>131</v>
      </c>
      <c r="E88" s="27" t="s">
        <v>719</v>
      </c>
      <c r="F88" s="60"/>
      <c r="G88" s="16">
        <f>G89</f>
        <v>67.2</v>
      </c>
      <c r="H88" s="16">
        <f>H89</f>
        <v>67.2</v>
      </c>
      <c r="I88" s="73">
        <f t="shared" si="7"/>
        <v>100</v>
      </c>
    </row>
    <row r="89" spans="1:9" ht="33.75" customHeight="1" x14ac:dyDescent="0.25">
      <c r="A89" s="1" t="s">
        <v>631</v>
      </c>
      <c r="B89" s="28" t="s">
        <v>960</v>
      </c>
      <c r="C89" s="29">
        <v>670</v>
      </c>
      <c r="D89" s="27" t="s">
        <v>131</v>
      </c>
      <c r="E89" s="27" t="s">
        <v>961</v>
      </c>
      <c r="F89" s="60"/>
      <c r="G89" s="16">
        <f>G90</f>
        <v>67.2</v>
      </c>
      <c r="H89" s="16">
        <f>H90</f>
        <v>67.2</v>
      </c>
      <c r="I89" s="73">
        <f t="shared" si="7"/>
        <v>100</v>
      </c>
    </row>
    <row r="90" spans="1:9" ht="79.150000000000006" customHeight="1" x14ac:dyDescent="0.25">
      <c r="A90" s="1" t="s">
        <v>632</v>
      </c>
      <c r="B90" s="28" t="s">
        <v>215</v>
      </c>
      <c r="C90" s="29">
        <v>670</v>
      </c>
      <c r="D90" s="27" t="s">
        <v>131</v>
      </c>
      <c r="E90" s="27" t="s">
        <v>720</v>
      </c>
      <c r="F90" s="60"/>
      <c r="G90" s="16">
        <f>G91+G93</f>
        <v>67.2</v>
      </c>
      <c r="H90" s="16">
        <f>H91+H93</f>
        <v>67.2</v>
      </c>
      <c r="I90" s="73">
        <f t="shared" si="7"/>
        <v>100</v>
      </c>
    </row>
    <row r="91" spans="1:9" ht="94.5" x14ac:dyDescent="0.25">
      <c r="A91" s="1" t="s">
        <v>633</v>
      </c>
      <c r="B91" s="22" t="s">
        <v>150</v>
      </c>
      <c r="C91" s="29">
        <v>670</v>
      </c>
      <c r="D91" s="27" t="s">
        <v>131</v>
      </c>
      <c r="E91" s="27" t="s">
        <v>720</v>
      </c>
      <c r="F91" s="60">
        <v>100</v>
      </c>
      <c r="G91" s="16">
        <f>G92</f>
        <v>54.5</v>
      </c>
      <c r="H91" s="16">
        <f>H92</f>
        <v>54.5</v>
      </c>
      <c r="I91" s="73">
        <f t="shared" si="7"/>
        <v>100</v>
      </c>
    </row>
    <row r="92" spans="1:9" ht="31.5" x14ac:dyDescent="0.25">
      <c r="A92" s="1" t="s">
        <v>634</v>
      </c>
      <c r="B92" s="22" t="s">
        <v>151</v>
      </c>
      <c r="C92" s="29">
        <v>670</v>
      </c>
      <c r="D92" s="27" t="s">
        <v>131</v>
      </c>
      <c r="E92" s="27" t="s">
        <v>720</v>
      </c>
      <c r="F92" s="60">
        <v>120</v>
      </c>
      <c r="G92" s="16">
        <f>52.4+2.1</f>
        <v>54.5</v>
      </c>
      <c r="H92" s="75">
        <v>54.5</v>
      </c>
      <c r="I92" s="73">
        <f t="shared" si="7"/>
        <v>100</v>
      </c>
    </row>
    <row r="93" spans="1:9" ht="31.5" x14ac:dyDescent="0.25">
      <c r="A93" s="1" t="s">
        <v>635</v>
      </c>
      <c r="B93" s="22" t="s">
        <v>903</v>
      </c>
      <c r="C93" s="29">
        <v>670</v>
      </c>
      <c r="D93" s="27" t="s">
        <v>131</v>
      </c>
      <c r="E93" s="27" t="s">
        <v>720</v>
      </c>
      <c r="F93" s="60">
        <v>200</v>
      </c>
      <c r="G93" s="16">
        <f>G94</f>
        <v>12.7</v>
      </c>
      <c r="H93" s="16">
        <f>H94</f>
        <v>12.7</v>
      </c>
      <c r="I93" s="73">
        <f t="shared" si="7"/>
        <v>100</v>
      </c>
    </row>
    <row r="94" spans="1:9" ht="47.25" x14ac:dyDescent="0.25">
      <c r="A94" s="1" t="s">
        <v>855</v>
      </c>
      <c r="B94" s="22" t="s">
        <v>73</v>
      </c>
      <c r="C94" s="29">
        <v>670</v>
      </c>
      <c r="D94" s="27" t="s">
        <v>131</v>
      </c>
      <c r="E94" s="27" t="s">
        <v>720</v>
      </c>
      <c r="F94" s="60">
        <v>240</v>
      </c>
      <c r="G94" s="16">
        <v>12.7</v>
      </c>
      <c r="H94" s="75">
        <v>12.7</v>
      </c>
      <c r="I94" s="73">
        <f t="shared" si="7"/>
        <v>100</v>
      </c>
    </row>
    <row r="95" spans="1:9" ht="51" customHeight="1" x14ac:dyDescent="0.25">
      <c r="A95" s="1" t="s">
        <v>856</v>
      </c>
      <c r="B95" s="28" t="s">
        <v>207</v>
      </c>
      <c r="C95" s="29">
        <v>670</v>
      </c>
      <c r="D95" s="27" t="s">
        <v>131</v>
      </c>
      <c r="E95" s="27" t="s">
        <v>721</v>
      </c>
      <c r="F95" s="60"/>
      <c r="G95" s="16">
        <f>G96+G101+G105</f>
        <v>1205.28</v>
      </c>
      <c r="H95" s="16">
        <f>H96+H101+H105</f>
        <v>1205.28</v>
      </c>
      <c r="I95" s="73">
        <f t="shared" si="7"/>
        <v>100</v>
      </c>
    </row>
    <row r="96" spans="1:9" ht="112.5" customHeight="1" x14ac:dyDescent="0.25">
      <c r="A96" s="1" t="s">
        <v>857</v>
      </c>
      <c r="B96" s="22" t="s">
        <v>218</v>
      </c>
      <c r="C96" s="29">
        <v>670</v>
      </c>
      <c r="D96" s="27" t="s">
        <v>131</v>
      </c>
      <c r="E96" s="27" t="s">
        <v>724</v>
      </c>
      <c r="F96" s="60"/>
      <c r="G96" s="16">
        <f>G97+G99</f>
        <v>1060.5999999999999</v>
      </c>
      <c r="H96" s="16">
        <f>H97+H99</f>
        <v>1060.5999999999999</v>
      </c>
      <c r="I96" s="73">
        <f t="shared" si="7"/>
        <v>100</v>
      </c>
    </row>
    <row r="97" spans="1:9" ht="30.75" customHeight="1" x14ac:dyDescent="0.25">
      <c r="A97" s="1" t="s">
        <v>858</v>
      </c>
      <c r="B97" s="22" t="s">
        <v>903</v>
      </c>
      <c r="C97" s="29">
        <v>670</v>
      </c>
      <c r="D97" s="27" t="s">
        <v>131</v>
      </c>
      <c r="E97" s="27" t="s">
        <v>724</v>
      </c>
      <c r="F97" s="60">
        <v>200</v>
      </c>
      <c r="G97" s="16">
        <f>G98</f>
        <v>975.17</v>
      </c>
      <c r="H97" s="16">
        <f>H98</f>
        <v>975.17</v>
      </c>
      <c r="I97" s="73">
        <f t="shared" si="7"/>
        <v>100</v>
      </c>
    </row>
    <row r="98" spans="1:9" ht="48" customHeight="1" x14ac:dyDescent="0.25">
      <c r="A98" s="1" t="s">
        <v>859</v>
      </c>
      <c r="B98" s="22" t="s">
        <v>73</v>
      </c>
      <c r="C98" s="29">
        <v>670</v>
      </c>
      <c r="D98" s="27" t="s">
        <v>131</v>
      </c>
      <c r="E98" s="27" t="s">
        <v>724</v>
      </c>
      <c r="F98" s="60">
        <v>240</v>
      </c>
      <c r="G98" s="16">
        <f>1124-148.83</f>
        <v>975.17</v>
      </c>
      <c r="H98" s="74">
        <v>975.17</v>
      </c>
      <c r="I98" s="73">
        <f t="shared" si="7"/>
        <v>100</v>
      </c>
    </row>
    <row r="99" spans="1:9" ht="18" customHeight="1" x14ac:dyDescent="0.25">
      <c r="A99" s="1" t="s">
        <v>860</v>
      </c>
      <c r="B99" s="22" t="s">
        <v>157</v>
      </c>
      <c r="C99" s="29">
        <v>670</v>
      </c>
      <c r="D99" s="27" t="s">
        <v>131</v>
      </c>
      <c r="E99" s="27" t="s">
        <v>724</v>
      </c>
      <c r="F99" s="60">
        <v>800</v>
      </c>
      <c r="G99" s="16">
        <f>G100</f>
        <v>85.43</v>
      </c>
      <c r="H99" s="16">
        <f>H100</f>
        <v>85.43</v>
      </c>
      <c r="I99" s="73">
        <f t="shared" si="7"/>
        <v>99.999999999999986</v>
      </c>
    </row>
    <row r="100" spans="1:9" ht="20.25" customHeight="1" x14ac:dyDescent="0.25">
      <c r="A100" s="1" t="s">
        <v>861</v>
      </c>
      <c r="B100" s="22" t="s">
        <v>158</v>
      </c>
      <c r="C100" s="29">
        <v>670</v>
      </c>
      <c r="D100" s="27" t="s">
        <v>131</v>
      </c>
      <c r="E100" s="27" t="s">
        <v>724</v>
      </c>
      <c r="F100" s="60">
        <v>850</v>
      </c>
      <c r="G100" s="16">
        <f>92-6.57</f>
        <v>85.43</v>
      </c>
      <c r="H100" s="69">
        <v>85.43</v>
      </c>
      <c r="I100" s="73">
        <f t="shared" si="7"/>
        <v>99.999999999999986</v>
      </c>
    </row>
    <row r="101" spans="1:9" ht="45.75" hidden="1" customHeight="1" x14ac:dyDescent="0.25">
      <c r="A101" s="1" t="s">
        <v>259</v>
      </c>
      <c r="B101" s="28" t="s">
        <v>164</v>
      </c>
      <c r="C101" s="29">
        <v>670</v>
      </c>
      <c r="D101" s="27" t="s">
        <v>131</v>
      </c>
      <c r="E101" s="27" t="s">
        <v>722</v>
      </c>
      <c r="F101" s="60"/>
      <c r="G101" s="16">
        <f>G102</f>
        <v>0</v>
      </c>
      <c r="H101" s="69"/>
      <c r="I101" s="73" t="e">
        <f t="shared" si="7"/>
        <v>#DIV/0!</v>
      </c>
    </row>
    <row r="102" spans="1:9" ht="0.75" hidden="1" customHeight="1" x14ac:dyDescent="0.25">
      <c r="A102" s="1" t="s">
        <v>260</v>
      </c>
      <c r="B102" s="28" t="s">
        <v>216</v>
      </c>
      <c r="C102" s="29">
        <v>670</v>
      </c>
      <c r="D102" s="27" t="s">
        <v>131</v>
      </c>
      <c r="E102" s="27" t="s">
        <v>723</v>
      </c>
      <c r="F102" s="60"/>
      <c r="G102" s="16">
        <f>G103</f>
        <v>0</v>
      </c>
      <c r="H102" s="69"/>
      <c r="I102" s="73" t="e">
        <f t="shared" si="7"/>
        <v>#DIV/0!</v>
      </c>
    </row>
    <row r="103" spans="1:9" ht="31.5" hidden="1" x14ac:dyDescent="0.25">
      <c r="A103" s="1" t="s">
        <v>261</v>
      </c>
      <c r="B103" s="22" t="s">
        <v>903</v>
      </c>
      <c r="C103" s="29">
        <v>670</v>
      </c>
      <c r="D103" s="27" t="s">
        <v>131</v>
      </c>
      <c r="E103" s="27" t="s">
        <v>723</v>
      </c>
      <c r="F103" s="60">
        <v>200</v>
      </c>
      <c r="G103" s="16">
        <f>G104</f>
        <v>0</v>
      </c>
      <c r="H103" s="69"/>
      <c r="I103" s="73" t="e">
        <f t="shared" si="7"/>
        <v>#DIV/0!</v>
      </c>
    </row>
    <row r="104" spans="1:9" ht="47.25" hidden="1" x14ac:dyDescent="0.25">
      <c r="A104" s="1" t="s">
        <v>262</v>
      </c>
      <c r="B104" s="22" t="s">
        <v>73</v>
      </c>
      <c r="C104" s="29">
        <v>670</v>
      </c>
      <c r="D104" s="27" t="s">
        <v>131</v>
      </c>
      <c r="E104" s="27" t="s">
        <v>723</v>
      </c>
      <c r="F104" s="60">
        <v>240</v>
      </c>
      <c r="G104" s="16">
        <v>0</v>
      </c>
      <c r="H104" s="69"/>
      <c r="I104" s="73" t="e">
        <f t="shared" si="7"/>
        <v>#DIV/0!</v>
      </c>
    </row>
    <row r="105" spans="1:9" ht="31.5" x14ac:dyDescent="0.25">
      <c r="A105" s="1" t="s">
        <v>862</v>
      </c>
      <c r="B105" s="28" t="s">
        <v>707</v>
      </c>
      <c r="C105" s="29">
        <v>670</v>
      </c>
      <c r="D105" s="27" t="s">
        <v>131</v>
      </c>
      <c r="E105" s="27" t="s">
        <v>725</v>
      </c>
      <c r="F105" s="60"/>
      <c r="G105" s="16">
        <f>G106+G109</f>
        <v>144.68</v>
      </c>
      <c r="H105" s="16">
        <f>H106+H109</f>
        <v>144.68</v>
      </c>
      <c r="I105" s="73">
        <f t="shared" si="7"/>
        <v>100</v>
      </c>
    </row>
    <row r="106" spans="1:9" ht="78.75" x14ac:dyDescent="0.25">
      <c r="A106" s="1" t="s">
        <v>636</v>
      </c>
      <c r="B106" s="28" t="s">
        <v>217</v>
      </c>
      <c r="C106" s="29">
        <v>670</v>
      </c>
      <c r="D106" s="27" t="s">
        <v>131</v>
      </c>
      <c r="E106" s="27" t="s">
        <v>727</v>
      </c>
      <c r="F106" s="60"/>
      <c r="G106" s="16">
        <f>G107</f>
        <v>39.68</v>
      </c>
      <c r="H106" s="16">
        <f>H107</f>
        <v>39.68</v>
      </c>
      <c r="I106" s="73">
        <f t="shared" si="7"/>
        <v>100</v>
      </c>
    </row>
    <row r="107" spans="1:9" ht="31.5" x14ac:dyDescent="0.25">
      <c r="A107" s="1" t="s">
        <v>637</v>
      </c>
      <c r="B107" s="22" t="s">
        <v>903</v>
      </c>
      <c r="C107" s="29">
        <v>670</v>
      </c>
      <c r="D107" s="27" t="s">
        <v>131</v>
      </c>
      <c r="E107" s="27" t="s">
        <v>727</v>
      </c>
      <c r="F107" s="60">
        <v>200</v>
      </c>
      <c r="G107" s="16">
        <f>G108</f>
        <v>39.68</v>
      </c>
      <c r="H107" s="16">
        <f>H108</f>
        <v>39.68</v>
      </c>
      <c r="I107" s="73">
        <f t="shared" si="7"/>
        <v>100</v>
      </c>
    </row>
    <row r="108" spans="1:9" ht="47.25" x14ac:dyDescent="0.25">
      <c r="A108" s="1" t="s">
        <v>638</v>
      </c>
      <c r="B108" s="22" t="s">
        <v>73</v>
      </c>
      <c r="C108" s="29">
        <v>670</v>
      </c>
      <c r="D108" s="27" t="s">
        <v>131</v>
      </c>
      <c r="E108" s="27" t="s">
        <v>727</v>
      </c>
      <c r="F108" s="60">
        <v>240</v>
      </c>
      <c r="G108" s="16">
        <f>50-10.32</f>
        <v>39.68</v>
      </c>
      <c r="H108" s="74">
        <v>39.68</v>
      </c>
      <c r="I108" s="73">
        <f t="shared" si="7"/>
        <v>100</v>
      </c>
    </row>
    <row r="109" spans="1:9" ht="108.75" customHeight="1" x14ac:dyDescent="0.25">
      <c r="A109" s="1" t="s">
        <v>639</v>
      </c>
      <c r="B109" s="28" t="s">
        <v>708</v>
      </c>
      <c r="C109" s="29">
        <v>670</v>
      </c>
      <c r="D109" s="27" t="s">
        <v>131</v>
      </c>
      <c r="E109" s="27" t="s">
        <v>726</v>
      </c>
      <c r="F109" s="60"/>
      <c r="G109" s="16">
        <f>G112+G110</f>
        <v>105</v>
      </c>
      <c r="H109" s="16">
        <f>H112+H110</f>
        <v>105</v>
      </c>
      <c r="I109" s="73">
        <f t="shared" si="7"/>
        <v>100</v>
      </c>
    </row>
    <row r="110" spans="1:9" ht="30" hidden="1" customHeight="1" x14ac:dyDescent="0.25">
      <c r="A110" s="1" t="s">
        <v>860</v>
      </c>
      <c r="B110" s="22" t="s">
        <v>71</v>
      </c>
      <c r="C110" s="29">
        <v>670</v>
      </c>
      <c r="D110" s="27" t="s">
        <v>131</v>
      </c>
      <c r="E110" s="27" t="s">
        <v>726</v>
      </c>
      <c r="F110" s="60">
        <v>200</v>
      </c>
      <c r="G110" s="16">
        <f>G111</f>
        <v>0</v>
      </c>
      <c r="H110" s="70"/>
      <c r="I110" s="73" t="e">
        <f t="shared" si="7"/>
        <v>#DIV/0!</v>
      </c>
    </row>
    <row r="111" spans="1:9" ht="50.25" hidden="1" customHeight="1" x14ac:dyDescent="0.25">
      <c r="A111" s="1" t="s">
        <v>861</v>
      </c>
      <c r="B111" s="22" t="s">
        <v>73</v>
      </c>
      <c r="C111" s="29">
        <v>670</v>
      </c>
      <c r="D111" s="27" t="s">
        <v>131</v>
      </c>
      <c r="E111" s="27" t="s">
        <v>726</v>
      </c>
      <c r="F111" s="60">
        <v>240</v>
      </c>
      <c r="G111" s="16">
        <v>0</v>
      </c>
      <c r="H111" s="70"/>
      <c r="I111" s="73" t="e">
        <f t="shared" si="7"/>
        <v>#DIV/0!</v>
      </c>
    </row>
    <row r="112" spans="1:9" ht="31.5" x14ac:dyDescent="0.25">
      <c r="A112" s="1" t="s">
        <v>640</v>
      </c>
      <c r="B112" s="28" t="s">
        <v>12</v>
      </c>
      <c r="C112" s="29">
        <v>670</v>
      </c>
      <c r="D112" s="27" t="s">
        <v>131</v>
      </c>
      <c r="E112" s="27" t="s">
        <v>726</v>
      </c>
      <c r="F112" s="60">
        <v>300</v>
      </c>
      <c r="G112" s="16">
        <f>G113</f>
        <v>105</v>
      </c>
      <c r="H112" s="16">
        <f>H113</f>
        <v>105</v>
      </c>
      <c r="I112" s="73">
        <f t="shared" si="7"/>
        <v>100</v>
      </c>
    </row>
    <row r="113" spans="1:9" x14ac:dyDescent="0.25">
      <c r="A113" s="1" t="s">
        <v>641</v>
      </c>
      <c r="B113" s="18" t="s">
        <v>97</v>
      </c>
      <c r="C113" s="29">
        <v>670</v>
      </c>
      <c r="D113" s="27" t="s">
        <v>131</v>
      </c>
      <c r="E113" s="27" t="s">
        <v>726</v>
      </c>
      <c r="F113" s="60">
        <v>360</v>
      </c>
      <c r="G113" s="16">
        <f>350-245</f>
        <v>105</v>
      </c>
      <c r="H113" s="72">
        <v>105</v>
      </c>
      <c r="I113" s="73">
        <f t="shared" si="7"/>
        <v>100</v>
      </c>
    </row>
    <row r="114" spans="1:9" hidden="1" x14ac:dyDescent="0.25">
      <c r="A114" s="1" t="s">
        <v>637</v>
      </c>
      <c r="B114" s="28"/>
      <c r="C114" s="29"/>
      <c r="D114" s="27"/>
      <c r="E114" s="27"/>
      <c r="F114" s="60"/>
      <c r="G114" s="16"/>
      <c r="H114" s="69"/>
      <c r="I114" s="73" t="e">
        <f t="shared" si="7"/>
        <v>#DIV/0!</v>
      </c>
    </row>
    <row r="115" spans="1:9" ht="32.25" customHeight="1" x14ac:dyDescent="0.25">
      <c r="A115" s="1" t="s">
        <v>642</v>
      </c>
      <c r="B115" s="28" t="s">
        <v>219</v>
      </c>
      <c r="C115" s="29">
        <v>670</v>
      </c>
      <c r="D115" s="27" t="s">
        <v>131</v>
      </c>
      <c r="E115" s="27" t="s">
        <v>728</v>
      </c>
      <c r="F115" s="60"/>
      <c r="G115" s="16">
        <f>G116+G122</f>
        <v>1600.02</v>
      </c>
      <c r="H115" s="16">
        <f>H116+H122</f>
        <v>1600.02</v>
      </c>
      <c r="I115" s="73">
        <f t="shared" si="7"/>
        <v>100</v>
      </c>
    </row>
    <row r="116" spans="1:9" ht="45.75" hidden="1" customHeight="1" x14ac:dyDescent="0.25">
      <c r="A116" s="1" t="s">
        <v>637</v>
      </c>
      <c r="B116" s="28" t="s">
        <v>220</v>
      </c>
      <c r="C116" s="29">
        <v>670</v>
      </c>
      <c r="D116" s="27" t="s">
        <v>131</v>
      </c>
      <c r="E116" s="27" t="s">
        <v>729</v>
      </c>
      <c r="F116" s="60"/>
      <c r="G116" s="16">
        <f>G117</f>
        <v>0</v>
      </c>
      <c r="H116" s="69"/>
      <c r="I116" s="73" t="e">
        <f t="shared" si="7"/>
        <v>#DIV/0!</v>
      </c>
    </row>
    <row r="117" spans="1:9" ht="94.5" hidden="1" customHeight="1" x14ac:dyDescent="0.25">
      <c r="A117" s="1" t="s">
        <v>638</v>
      </c>
      <c r="B117" s="28" t="s">
        <v>221</v>
      </c>
      <c r="C117" s="29">
        <v>670</v>
      </c>
      <c r="D117" s="27" t="s">
        <v>131</v>
      </c>
      <c r="E117" s="27" t="s">
        <v>730</v>
      </c>
      <c r="F117" s="60"/>
      <c r="G117" s="16">
        <f>G118+G120</f>
        <v>0</v>
      </c>
      <c r="H117" s="69"/>
      <c r="I117" s="73" t="e">
        <f t="shared" si="7"/>
        <v>#DIV/0!</v>
      </c>
    </row>
    <row r="118" spans="1:9" ht="31.5" hidden="1" x14ac:dyDescent="0.25">
      <c r="A118" s="1" t="s">
        <v>639</v>
      </c>
      <c r="B118" s="22" t="s">
        <v>903</v>
      </c>
      <c r="C118" s="29">
        <v>670</v>
      </c>
      <c r="D118" s="27" t="s">
        <v>131</v>
      </c>
      <c r="E118" s="27" t="s">
        <v>730</v>
      </c>
      <c r="F118" s="60">
        <v>200</v>
      </c>
      <c r="G118" s="16">
        <f>G119</f>
        <v>0</v>
      </c>
      <c r="H118" s="69"/>
      <c r="I118" s="73" t="e">
        <f t="shared" si="7"/>
        <v>#DIV/0!</v>
      </c>
    </row>
    <row r="119" spans="1:9" ht="47.25" hidden="1" x14ac:dyDescent="0.25">
      <c r="A119" s="1" t="s">
        <v>640</v>
      </c>
      <c r="B119" s="22" t="s">
        <v>73</v>
      </c>
      <c r="C119" s="29">
        <v>670</v>
      </c>
      <c r="D119" s="27" t="s">
        <v>131</v>
      </c>
      <c r="E119" s="27" t="s">
        <v>730</v>
      </c>
      <c r="F119" s="60">
        <v>240</v>
      </c>
      <c r="G119" s="16">
        <f>100-100</f>
        <v>0</v>
      </c>
      <c r="H119" s="69"/>
      <c r="I119" s="73" t="e">
        <f t="shared" si="7"/>
        <v>#DIV/0!</v>
      </c>
    </row>
    <row r="120" spans="1:9" hidden="1" x14ac:dyDescent="0.25">
      <c r="A120" s="1" t="s">
        <v>640</v>
      </c>
      <c r="B120" s="22" t="s">
        <v>157</v>
      </c>
      <c r="C120" s="29">
        <v>670</v>
      </c>
      <c r="D120" s="27" t="s">
        <v>131</v>
      </c>
      <c r="E120" s="27" t="s">
        <v>730</v>
      </c>
      <c r="F120" s="60">
        <v>800</v>
      </c>
      <c r="G120" s="16">
        <f>G121</f>
        <v>0</v>
      </c>
      <c r="H120" s="69"/>
      <c r="I120" s="73" t="e">
        <f t="shared" si="7"/>
        <v>#DIV/0!</v>
      </c>
    </row>
    <row r="121" spans="1:9" hidden="1" x14ac:dyDescent="0.25">
      <c r="A121" s="1" t="s">
        <v>641</v>
      </c>
      <c r="B121" s="22" t="s">
        <v>158</v>
      </c>
      <c r="C121" s="29">
        <v>670</v>
      </c>
      <c r="D121" s="27" t="s">
        <v>131</v>
      </c>
      <c r="E121" s="27" t="s">
        <v>730</v>
      </c>
      <c r="F121" s="60">
        <v>850</v>
      </c>
      <c r="G121" s="16">
        <v>0</v>
      </c>
      <c r="H121" s="69"/>
      <c r="I121" s="73" t="e">
        <f t="shared" si="7"/>
        <v>#DIV/0!</v>
      </c>
    </row>
    <row r="122" spans="1:9" ht="31.5" x14ac:dyDescent="0.25">
      <c r="A122" s="1" t="s">
        <v>643</v>
      </c>
      <c r="B122" s="28" t="s">
        <v>222</v>
      </c>
      <c r="C122" s="29">
        <v>670</v>
      </c>
      <c r="D122" s="27" t="s">
        <v>131</v>
      </c>
      <c r="E122" s="27" t="s">
        <v>731</v>
      </c>
      <c r="F122" s="60"/>
      <c r="G122" s="16">
        <f t="shared" ref="G122:H123" si="9">G123</f>
        <v>1600.02</v>
      </c>
      <c r="H122" s="16">
        <f t="shared" si="9"/>
        <v>1600.02</v>
      </c>
      <c r="I122" s="73">
        <f t="shared" si="7"/>
        <v>100</v>
      </c>
    </row>
    <row r="123" spans="1:9" ht="78.75" x14ac:dyDescent="0.25">
      <c r="A123" s="1" t="s">
        <v>644</v>
      </c>
      <c r="B123" s="28" t="s">
        <v>223</v>
      </c>
      <c r="C123" s="29">
        <v>670</v>
      </c>
      <c r="D123" s="27" t="s">
        <v>131</v>
      </c>
      <c r="E123" s="27" t="s">
        <v>732</v>
      </c>
      <c r="F123" s="60"/>
      <c r="G123" s="16">
        <f t="shared" si="9"/>
        <v>1600.02</v>
      </c>
      <c r="H123" s="16">
        <f t="shared" si="9"/>
        <v>1600.02</v>
      </c>
      <c r="I123" s="73">
        <f t="shared" si="7"/>
        <v>100</v>
      </c>
    </row>
    <row r="124" spans="1:9" ht="31.5" x14ac:dyDescent="0.25">
      <c r="A124" s="1" t="s">
        <v>645</v>
      </c>
      <c r="B124" s="22" t="s">
        <v>903</v>
      </c>
      <c r="C124" s="29">
        <v>670</v>
      </c>
      <c r="D124" s="27" t="s">
        <v>131</v>
      </c>
      <c r="E124" s="27" t="s">
        <v>732</v>
      </c>
      <c r="F124" s="60">
        <v>200</v>
      </c>
      <c r="G124" s="16">
        <f>G125</f>
        <v>1600.02</v>
      </c>
      <c r="H124" s="16">
        <f>H125</f>
        <v>1600.02</v>
      </c>
      <c r="I124" s="73">
        <f t="shared" si="7"/>
        <v>100</v>
      </c>
    </row>
    <row r="125" spans="1:9" ht="47.25" x14ac:dyDescent="0.25">
      <c r="A125" s="1" t="s">
        <v>646</v>
      </c>
      <c r="B125" s="22" t="s">
        <v>73</v>
      </c>
      <c r="C125" s="29">
        <v>670</v>
      </c>
      <c r="D125" s="27" t="s">
        <v>131</v>
      </c>
      <c r="E125" s="27" t="s">
        <v>732</v>
      </c>
      <c r="F125" s="60">
        <v>240</v>
      </c>
      <c r="G125" s="16">
        <f>450+1150.02</f>
        <v>1600.02</v>
      </c>
      <c r="H125" s="74">
        <v>1600.02</v>
      </c>
      <c r="I125" s="73">
        <f t="shared" si="7"/>
        <v>100</v>
      </c>
    </row>
    <row r="126" spans="1:9" ht="126" customHeight="1" x14ac:dyDescent="0.25">
      <c r="A126" s="1" t="s">
        <v>48</v>
      </c>
      <c r="B126" s="22" t="s">
        <v>582</v>
      </c>
      <c r="C126" s="29">
        <v>670</v>
      </c>
      <c r="D126" s="27" t="s">
        <v>131</v>
      </c>
      <c r="E126" s="27" t="s">
        <v>733</v>
      </c>
      <c r="F126" s="60"/>
      <c r="G126" s="16">
        <f>G127+G129</f>
        <v>14.700000000000001</v>
      </c>
      <c r="H126" s="16">
        <f>H127+H129</f>
        <v>14.700000000000001</v>
      </c>
      <c r="I126" s="73">
        <f t="shared" si="7"/>
        <v>99.999999999999986</v>
      </c>
    </row>
    <row r="127" spans="1:9" ht="79.5" customHeight="1" x14ac:dyDescent="0.25">
      <c r="A127" s="1" t="s">
        <v>647</v>
      </c>
      <c r="B127" s="22" t="s">
        <v>712</v>
      </c>
      <c r="C127" s="29">
        <v>670</v>
      </c>
      <c r="D127" s="27" t="s">
        <v>131</v>
      </c>
      <c r="E127" s="27" t="s">
        <v>733</v>
      </c>
      <c r="F127" s="60">
        <v>100</v>
      </c>
      <c r="G127" s="16">
        <f>G128</f>
        <v>13.97</v>
      </c>
      <c r="H127" s="16">
        <f>H128</f>
        <v>13.97</v>
      </c>
      <c r="I127" s="73">
        <f t="shared" si="7"/>
        <v>100</v>
      </c>
    </row>
    <row r="128" spans="1:9" ht="31.5" x14ac:dyDescent="0.25">
      <c r="A128" s="1" t="s">
        <v>648</v>
      </c>
      <c r="B128" s="22" t="s">
        <v>151</v>
      </c>
      <c r="C128" s="29">
        <v>670</v>
      </c>
      <c r="D128" s="27" t="s">
        <v>131</v>
      </c>
      <c r="E128" s="27" t="s">
        <v>733</v>
      </c>
      <c r="F128" s="60">
        <v>120</v>
      </c>
      <c r="G128" s="16">
        <f>12.6+0.47+0.9</f>
        <v>13.97</v>
      </c>
      <c r="H128" s="74">
        <v>13.97</v>
      </c>
      <c r="I128" s="73">
        <f t="shared" si="7"/>
        <v>100</v>
      </c>
    </row>
    <row r="129" spans="1:9" ht="31.5" x14ac:dyDescent="0.25">
      <c r="A129" s="1" t="s">
        <v>649</v>
      </c>
      <c r="B129" s="22" t="s">
        <v>903</v>
      </c>
      <c r="C129" s="29">
        <v>670</v>
      </c>
      <c r="D129" s="27" t="s">
        <v>131</v>
      </c>
      <c r="E129" s="27" t="s">
        <v>733</v>
      </c>
      <c r="F129" s="60">
        <v>200</v>
      </c>
      <c r="G129" s="16">
        <f>G130</f>
        <v>0.73</v>
      </c>
      <c r="H129" s="16">
        <f>H130</f>
        <v>0.73</v>
      </c>
      <c r="I129" s="73">
        <f t="shared" si="7"/>
        <v>100</v>
      </c>
    </row>
    <row r="130" spans="1:9" ht="47.25" x14ac:dyDescent="0.25">
      <c r="A130" s="1" t="s">
        <v>650</v>
      </c>
      <c r="B130" s="22" t="s">
        <v>73</v>
      </c>
      <c r="C130" s="29">
        <v>670</v>
      </c>
      <c r="D130" s="27" t="s">
        <v>131</v>
      </c>
      <c r="E130" s="27" t="s">
        <v>733</v>
      </c>
      <c r="F130" s="60">
        <v>240</v>
      </c>
      <c r="G130" s="16">
        <f>0.7+0.03</f>
        <v>0.73</v>
      </c>
      <c r="H130" s="74">
        <v>0.73</v>
      </c>
      <c r="I130" s="73">
        <f t="shared" si="7"/>
        <v>100</v>
      </c>
    </row>
    <row r="131" spans="1:9" ht="31.5" x14ac:dyDescent="0.25">
      <c r="A131" s="1" t="s">
        <v>651</v>
      </c>
      <c r="B131" s="8" t="s">
        <v>166</v>
      </c>
      <c r="C131" s="30">
        <v>670</v>
      </c>
      <c r="D131" s="31" t="s">
        <v>167</v>
      </c>
      <c r="E131" s="31"/>
      <c r="F131" s="61"/>
      <c r="G131" s="11">
        <f>G132+G146</f>
        <v>3785.67</v>
      </c>
      <c r="H131" s="11">
        <f>H132+H146</f>
        <v>3744.2999999999997</v>
      </c>
      <c r="I131" s="73">
        <f t="shared" si="7"/>
        <v>98.907194763410445</v>
      </c>
    </row>
    <row r="132" spans="1:9" ht="47.25" x14ac:dyDescent="0.25">
      <c r="A132" s="1" t="s">
        <v>652</v>
      </c>
      <c r="B132" s="22" t="s">
        <v>168</v>
      </c>
      <c r="C132" s="29">
        <v>670</v>
      </c>
      <c r="D132" s="27" t="s">
        <v>169</v>
      </c>
      <c r="E132" s="27"/>
      <c r="F132" s="60"/>
      <c r="G132" s="16">
        <f t="shared" ref="G132:H132" si="10">G133</f>
        <v>3775.67</v>
      </c>
      <c r="H132" s="16">
        <f t="shared" si="10"/>
        <v>3734.2999999999997</v>
      </c>
      <c r="I132" s="73">
        <f t="shared" si="7"/>
        <v>98.904300428798066</v>
      </c>
    </row>
    <row r="133" spans="1:9" ht="79.5" customHeight="1" x14ac:dyDescent="0.25">
      <c r="A133" s="1" t="s">
        <v>653</v>
      </c>
      <c r="B133" s="28" t="s">
        <v>208</v>
      </c>
      <c r="C133" s="29">
        <v>670</v>
      </c>
      <c r="D133" s="27" t="s">
        <v>169</v>
      </c>
      <c r="E133" s="27" t="s">
        <v>734</v>
      </c>
      <c r="F133" s="60"/>
      <c r="G133" s="16">
        <f>G134</f>
        <v>3775.67</v>
      </c>
      <c r="H133" s="16">
        <f>H134</f>
        <v>3734.2999999999997</v>
      </c>
      <c r="I133" s="73">
        <f t="shared" si="7"/>
        <v>98.904300428798066</v>
      </c>
    </row>
    <row r="134" spans="1:9" ht="63" x14ac:dyDescent="0.25">
      <c r="A134" s="1" t="s">
        <v>654</v>
      </c>
      <c r="B134" s="28" t="s">
        <v>748</v>
      </c>
      <c r="C134" s="29">
        <v>670</v>
      </c>
      <c r="D134" s="27" t="s">
        <v>169</v>
      </c>
      <c r="E134" s="27" t="s">
        <v>735</v>
      </c>
      <c r="F134" s="60"/>
      <c r="G134" s="16">
        <f>G135+G140+G143</f>
        <v>3775.67</v>
      </c>
      <c r="H134" s="16">
        <f>H135+H140+H143</f>
        <v>3734.2999999999997</v>
      </c>
      <c r="I134" s="73">
        <f t="shared" si="7"/>
        <v>98.904300428798066</v>
      </c>
    </row>
    <row r="135" spans="1:9" ht="156.75" customHeight="1" x14ac:dyDescent="0.25">
      <c r="A135" s="1" t="s">
        <v>655</v>
      </c>
      <c r="B135" s="28" t="s">
        <v>749</v>
      </c>
      <c r="C135" s="29">
        <v>670</v>
      </c>
      <c r="D135" s="27" t="s">
        <v>169</v>
      </c>
      <c r="E135" s="27" t="s">
        <v>736</v>
      </c>
      <c r="F135" s="60"/>
      <c r="G135" s="16">
        <f>G136+G138</f>
        <v>3615.51</v>
      </c>
      <c r="H135" s="16">
        <f>H136+H138</f>
        <v>3574.25</v>
      </c>
      <c r="I135" s="73">
        <f t="shared" si="7"/>
        <v>98.85880553504208</v>
      </c>
    </row>
    <row r="136" spans="1:9" ht="94.5" x14ac:dyDescent="0.25">
      <c r="A136" s="1" t="s">
        <v>50</v>
      </c>
      <c r="B136" s="22" t="s">
        <v>150</v>
      </c>
      <c r="C136" s="29">
        <v>670</v>
      </c>
      <c r="D136" s="27" t="s">
        <v>169</v>
      </c>
      <c r="E136" s="27" t="s">
        <v>736</v>
      </c>
      <c r="F136" s="60">
        <v>100</v>
      </c>
      <c r="G136" s="16">
        <f>G137</f>
        <v>3536.48</v>
      </c>
      <c r="H136" s="16">
        <f>H137</f>
        <v>3495.22</v>
      </c>
      <c r="I136" s="73">
        <f t="shared" si="7"/>
        <v>98.833303171515183</v>
      </c>
    </row>
    <row r="137" spans="1:9" ht="31.5" x14ac:dyDescent="0.25">
      <c r="A137" s="1" t="s">
        <v>656</v>
      </c>
      <c r="B137" s="28" t="s">
        <v>171</v>
      </c>
      <c r="C137" s="29">
        <v>670</v>
      </c>
      <c r="D137" s="27" t="s">
        <v>169</v>
      </c>
      <c r="E137" s="27" t="s">
        <v>736</v>
      </c>
      <c r="F137" s="60">
        <v>110</v>
      </c>
      <c r="G137" s="16">
        <f>3272.5+130+223.56-89.58</f>
        <v>3536.48</v>
      </c>
      <c r="H137" s="74">
        <v>3495.22</v>
      </c>
      <c r="I137" s="73">
        <f t="shared" ref="I137:I200" si="11">H137*100/G137</f>
        <v>98.833303171515183</v>
      </c>
    </row>
    <row r="138" spans="1:9" ht="31.5" x14ac:dyDescent="0.25">
      <c r="A138" s="1" t="s">
        <v>657</v>
      </c>
      <c r="B138" s="22" t="s">
        <v>903</v>
      </c>
      <c r="C138" s="29">
        <v>670</v>
      </c>
      <c r="D138" s="27" t="s">
        <v>169</v>
      </c>
      <c r="E138" s="27" t="s">
        <v>736</v>
      </c>
      <c r="F138" s="60">
        <v>200</v>
      </c>
      <c r="G138" s="16">
        <f>G139</f>
        <v>79.03</v>
      </c>
      <c r="H138" s="16">
        <f>H139</f>
        <v>79.03</v>
      </c>
      <c r="I138" s="73">
        <f t="shared" si="11"/>
        <v>100</v>
      </c>
    </row>
    <row r="139" spans="1:9" ht="47.25" x14ac:dyDescent="0.25">
      <c r="A139" s="1" t="s">
        <v>658</v>
      </c>
      <c r="B139" s="22" t="s">
        <v>73</v>
      </c>
      <c r="C139" s="29">
        <v>670</v>
      </c>
      <c r="D139" s="27" t="s">
        <v>169</v>
      </c>
      <c r="E139" s="27" t="s">
        <v>736</v>
      </c>
      <c r="F139" s="60">
        <v>240</v>
      </c>
      <c r="G139" s="16">
        <f>85.6-6.57</f>
        <v>79.03</v>
      </c>
      <c r="H139" s="74">
        <v>79.03</v>
      </c>
      <c r="I139" s="73">
        <f t="shared" si="11"/>
        <v>100</v>
      </c>
    </row>
    <row r="140" spans="1:9" ht="192.75" customHeight="1" x14ac:dyDescent="0.25">
      <c r="A140" s="1" t="s">
        <v>659</v>
      </c>
      <c r="B140" s="22" t="s">
        <v>977</v>
      </c>
      <c r="C140" s="29">
        <v>670</v>
      </c>
      <c r="D140" s="27" t="s">
        <v>169</v>
      </c>
      <c r="E140" s="27" t="s">
        <v>980</v>
      </c>
      <c r="F140" s="60"/>
      <c r="G140" s="16">
        <f>G141</f>
        <v>160</v>
      </c>
      <c r="H140" s="16">
        <f>H141</f>
        <v>159.88999999999999</v>
      </c>
      <c r="I140" s="73">
        <f t="shared" si="11"/>
        <v>99.931249999999991</v>
      </c>
    </row>
    <row r="141" spans="1:9" ht="31.5" x14ac:dyDescent="0.25">
      <c r="A141" s="1" t="s">
        <v>660</v>
      </c>
      <c r="B141" s="22" t="s">
        <v>903</v>
      </c>
      <c r="C141" s="29">
        <v>670</v>
      </c>
      <c r="D141" s="27" t="s">
        <v>169</v>
      </c>
      <c r="E141" s="27" t="s">
        <v>1013</v>
      </c>
      <c r="F141" s="60">
        <v>200</v>
      </c>
      <c r="G141" s="16">
        <f>G142</f>
        <v>160</v>
      </c>
      <c r="H141" s="16">
        <f>H142</f>
        <v>159.88999999999999</v>
      </c>
      <c r="I141" s="73">
        <f t="shared" si="11"/>
        <v>99.931249999999991</v>
      </c>
    </row>
    <row r="142" spans="1:9" ht="47.25" x14ac:dyDescent="0.25">
      <c r="A142" s="1" t="s">
        <v>661</v>
      </c>
      <c r="B142" s="22" t="s">
        <v>73</v>
      </c>
      <c r="C142" s="29">
        <v>670</v>
      </c>
      <c r="D142" s="27" t="s">
        <v>169</v>
      </c>
      <c r="E142" s="27" t="s">
        <v>1013</v>
      </c>
      <c r="F142" s="60">
        <v>240</v>
      </c>
      <c r="G142" s="16">
        <v>160</v>
      </c>
      <c r="H142" s="74">
        <v>159.88999999999999</v>
      </c>
      <c r="I142" s="73">
        <f t="shared" si="11"/>
        <v>99.931249999999991</v>
      </c>
    </row>
    <row r="143" spans="1:9" ht="165" customHeight="1" x14ac:dyDescent="0.25">
      <c r="A143" s="1" t="s">
        <v>662</v>
      </c>
      <c r="B143" s="22" t="s">
        <v>978</v>
      </c>
      <c r="C143" s="29">
        <v>670</v>
      </c>
      <c r="D143" s="27" t="s">
        <v>169</v>
      </c>
      <c r="E143" s="27" t="s">
        <v>979</v>
      </c>
      <c r="F143" s="60"/>
      <c r="G143" s="16">
        <f>G144</f>
        <v>0.16</v>
      </c>
      <c r="H143" s="16">
        <f>H144</f>
        <v>0.16</v>
      </c>
      <c r="I143" s="73">
        <f t="shared" si="11"/>
        <v>100</v>
      </c>
    </row>
    <row r="144" spans="1:9" ht="31.5" x14ac:dyDescent="0.25">
      <c r="A144" s="1" t="s">
        <v>663</v>
      </c>
      <c r="B144" s="22" t="s">
        <v>903</v>
      </c>
      <c r="C144" s="29">
        <v>670</v>
      </c>
      <c r="D144" s="27" t="s">
        <v>169</v>
      </c>
      <c r="E144" s="27" t="s">
        <v>979</v>
      </c>
      <c r="F144" s="60">
        <v>200</v>
      </c>
      <c r="G144" s="16">
        <f>G145</f>
        <v>0.16</v>
      </c>
      <c r="H144" s="16">
        <f>H145</f>
        <v>0.16</v>
      </c>
      <c r="I144" s="73">
        <f t="shared" si="11"/>
        <v>100</v>
      </c>
    </row>
    <row r="145" spans="1:9" ht="47.25" x14ac:dyDescent="0.25">
      <c r="A145" s="1" t="s">
        <v>664</v>
      </c>
      <c r="B145" s="22" t="s">
        <v>73</v>
      </c>
      <c r="C145" s="29">
        <v>670</v>
      </c>
      <c r="D145" s="27" t="s">
        <v>169</v>
      </c>
      <c r="E145" s="27" t="s">
        <v>979</v>
      </c>
      <c r="F145" s="60">
        <v>240</v>
      </c>
      <c r="G145" s="16">
        <v>0.16</v>
      </c>
      <c r="H145" s="74">
        <v>0.16</v>
      </c>
      <c r="I145" s="73">
        <f t="shared" si="11"/>
        <v>100</v>
      </c>
    </row>
    <row r="146" spans="1:9" ht="47.25" x14ac:dyDescent="0.25">
      <c r="A146" s="1" t="s">
        <v>70</v>
      </c>
      <c r="B146" s="22" t="s">
        <v>746</v>
      </c>
      <c r="C146" s="29">
        <v>670</v>
      </c>
      <c r="D146" s="27" t="s">
        <v>747</v>
      </c>
      <c r="E146" s="27"/>
      <c r="F146" s="60"/>
      <c r="G146" s="16">
        <f t="shared" ref="G146:H150" si="12">G147</f>
        <v>10</v>
      </c>
      <c r="H146" s="16">
        <f t="shared" si="12"/>
        <v>10</v>
      </c>
      <c r="I146" s="73">
        <f t="shared" si="11"/>
        <v>100</v>
      </c>
    </row>
    <row r="147" spans="1:9" ht="78.75" x14ac:dyDescent="0.25">
      <c r="A147" s="1" t="s">
        <v>665</v>
      </c>
      <c r="B147" s="28" t="s">
        <v>208</v>
      </c>
      <c r="C147" s="29">
        <v>670</v>
      </c>
      <c r="D147" s="27" t="s">
        <v>747</v>
      </c>
      <c r="E147" s="27" t="s">
        <v>734</v>
      </c>
      <c r="F147" s="60"/>
      <c r="G147" s="16">
        <f t="shared" si="12"/>
        <v>10</v>
      </c>
      <c r="H147" s="16">
        <f t="shared" si="12"/>
        <v>10</v>
      </c>
      <c r="I147" s="73">
        <f t="shared" si="11"/>
        <v>100</v>
      </c>
    </row>
    <row r="148" spans="1:9" ht="63" x14ac:dyDescent="0.25">
      <c r="A148" s="1" t="s">
        <v>666</v>
      </c>
      <c r="B148" s="28" t="s">
        <v>748</v>
      </c>
      <c r="C148" s="29">
        <v>670</v>
      </c>
      <c r="D148" s="27" t="s">
        <v>747</v>
      </c>
      <c r="E148" s="27" t="s">
        <v>735</v>
      </c>
      <c r="F148" s="60"/>
      <c r="G148" s="16">
        <f t="shared" si="12"/>
        <v>10</v>
      </c>
      <c r="H148" s="16">
        <f t="shared" si="12"/>
        <v>10</v>
      </c>
      <c r="I148" s="73">
        <f t="shared" si="11"/>
        <v>100</v>
      </c>
    </row>
    <row r="149" spans="1:9" ht="189" x14ac:dyDescent="0.25">
      <c r="A149" s="1" t="s">
        <v>863</v>
      </c>
      <c r="B149" s="28" t="s">
        <v>750</v>
      </c>
      <c r="C149" s="29">
        <v>670</v>
      </c>
      <c r="D149" s="27" t="s">
        <v>747</v>
      </c>
      <c r="E149" s="27" t="s">
        <v>751</v>
      </c>
      <c r="F149" s="60"/>
      <c r="G149" s="16">
        <f t="shared" si="12"/>
        <v>10</v>
      </c>
      <c r="H149" s="16">
        <f t="shared" si="12"/>
        <v>10</v>
      </c>
      <c r="I149" s="73">
        <f t="shared" si="11"/>
        <v>100</v>
      </c>
    </row>
    <row r="150" spans="1:9" ht="31.5" x14ac:dyDescent="0.25">
      <c r="A150" s="1" t="s">
        <v>864</v>
      </c>
      <c r="B150" s="22" t="s">
        <v>903</v>
      </c>
      <c r="C150" s="29">
        <v>670</v>
      </c>
      <c r="D150" s="27" t="s">
        <v>747</v>
      </c>
      <c r="E150" s="27" t="s">
        <v>751</v>
      </c>
      <c r="F150" s="60">
        <v>200</v>
      </c>
      <c r="G150" s="16">
        <f t="shared" si="12"/>
        <v>10</v>
      </c>
      <c r="H150" s="16">
        <f t="shared" si="12"/>
        <v>10</v>
      </c>
      <c r="I150" s="73">
        <f t="shared" si="11"/>
        <v>100</v>
      </c>
    </row>
    <row r="151" spans="1:9" ht="47.25" x14ac:dyDescent="0.25">
      <c r="A151" s="1" t="s">
        <v>865</v>
      </c>
      <c r="B151" s="22" t="s">
        <v>73</v>
      </c>
      <c r="C151" s="29">
        <v>670</v>
      </c>
      <c r="D151" s="27" t="s">
        <v>747</v>
      </c>
      <c r="E151" s="27" t="s">
        <v>751</v>
      </c>
      <c r="F151" s="60">
        <v>240</v>
      </c>
      <c r="G151" s="16">
        <v>10</v>
      </c>
      <c r="H151" s="75">
        <v>10</v>
      </c>
      <c r="I151" s="73">
        <f t="shared" si="11"/>
        <v>100</v>
      </c>
    </row>
    <row r="152" spans="1:9" x14ac:dyDescent="0.25">
      <c r="A152" s="1" t="s">
        <v>866</v>
      </c>
      <c r="B152" s="33" t="s">
        <v>172</v>
      </c>
      <c r="C152" s="30">
        <v>670</v>
      </c>
      <c r="D152" s="31" t="s">
        <v>173</v>
      </c>
      <c r="E152" s="31"/>
      <c r="F152" s="61"/>
      <c r="G152" s="11">
        <f>G153+G179+G185+G191</f>
        <v>13143.86</v>
      </c>
      <c r="H152" s="11">
        <f>H153+H179+H185+H191</f>
        <v>12771.21</v>
      </c>
      <c r="I152" s="73">
        <f t="shared" si="11"/>
        <v>97.164835900564981</v>
      </c>
    </row>
    <row r="153" spans="1:9" x14ac:dyDescent="0.25">
      <c r="A153" s="1" t="s">
        <v>667</v>
      </c>
      <c r="B153" s="28" t="s">
        <v>174</v>
      </c>
      <c r="C153" s="29">
        <v>670</v>
      </c>
      <c r="D153" s="27" t="s">
        <v>175</v>
      </c>
      <c r="E153" s="27"/>
      <c r="F153" s="60"/>
      <c r="G153" s="16">
        <f t="shared" ref="G153:H155" si="13">G154</f>
        <v>2103.9</v>
      </c>
      <c r="H153" s="16">
        <f t="shared" si="13"/>
        <v>2103.9</v>
      </c>
      <c r="I153" s="73">
        <f t="shared" si="11"/>
        <v>100</v>
      </c>
    </row>
    <row r="154" spans="1:9" ht="46.5" customHeight="1" x14ac:dyDescent="0.25">
      <c r="A154" s="1" t="s">
        <v>668</v>
      </c>
      <c r="B154" s="28" t="s">
        <v>224</v>
      </c>
      <c r="C154" s="29">
        <v>670</v>
      </c>
      <c r="D154" s="27" t="s">
        <v>175</v>
      </c>
      <c r="E154" s="27" t="s">
        <v>737</v>
      </c>
      <c r="F154" s="60"/>
      <c r="G154" s="16">
        <f t="shared" si="13"/>
        <v>2103.9</v>
      </c>
      <c r="H154" s="16">
        <f t="shared" si="13"/>
        <v>2103.9</v>
      </c>
      <c r="I154" s="73">
        <f t="shared" si="11"/>
        <v>100</v>
      </c>
    </row>
    <row r="155" spans="1:9" ht="31.5" x14ac:dyDescent="0.25">
      <c r="A155" s="1" t="s">
        <v>669</v>
      </c>
      <c r="B155" s="28" t="s">
        <v>225</v>
      </c>
      <c r="C155" s="29">
        <v>670</v>
      </c>
      <c r="D155" s="27" t="s">
        <v>175</v>
      </c>
      <c r="E155" s="27" t="s">
        <v>738</v>
      </c>
      <c r="F155" s="60"/>
      <c r="G155" s="16">
        <f t="shared" si="13"/>
        <v>2103.9</v>
      </c>
      <c r="H155" s="16">
        <f t="shared" si="13"/>
        <v>2103.9</v>
      </c>
      <c r="I155" s="73">
        <f t="shared" si="11"/>
        <v>100</v>
      </c>
    </row>
    <row r="156" spans="1:9" ht="126" x14ac:dyDescent="0.25">
      <c r="A156" s="1" t="s">
        <v>670</v>
      </c>
      <c r="B156" s="28" t="s">
        <v>226</v>
      </c>
      <c r="C156" s="29">
        <v>670</v>
      </c>
      <c r="D156" s="27" t="s">
        <v>175</v>
      </c>
      <c r="E156" s="27" t="s">
        <v>739</v>
      </c>
      <c r="F156" s="60"/>
      <c r="G156" s="16">
        <f>G157+G159</f>
        <v>2103.9</v>
      </c>
      <c r="H156" s="16">
        <f>H157+H159</f>
        <v>2103.9</v>
      </c>
      <c r="I156" s="73">
        <f t="shared" si="11"/>
        <v>100</v>
      </c>
    </row>
    <row r="157" spans="1:9" ht="78.75" customHeight="1" x14ac:dyDescent="0.25">
      <c r="A157" s="1" t="s">
        <v>671</v>
      </c>
      <c r="B157" s="22" t="s">
        <v>712</v>
      </c>
      <c r="C157" s="29">
        <v>670</v>
      </c>
      <c r="D157" s="27" t="s">
        <v>175</v>
      </c>
      <c r="E157" s="27" t="s">
        <v>739</v>
      </c>
      <c r="F157" s="60">
        <v>100</v>
      </c>
      <c r="G157" s="16">
        <f>G158</f>
        <v>1874.55</v>
      </c>
      <c r="H157" s="16">
        <f>H158</f>
        <v>1874.55</v>
      </c>
      <c r="I157" s="73">
        <f t="shared" si="11"/>
        <v>100</v>
      </c>
    </row>
    <row r="158" spans="1:9" ht="31.5" x14ac:dyDescent="0.25">
      <c r="A158" s="1" t="s">
        <v>672</v>
      </c>
      <c r="B158" s="22" t="s">
        <v>151</v>
      </c>
      <c r="C158" s="29">
        <v>670</v>
      </c>
      <c r="D158" s="27" t="s">
        <v>175</v>
      </c>
      <c r="E158" s="27" t="s">
        <v>739</v>
      </c>
      <c r="F158" s="60">
        <v>120</v>
      </c>
      <c r="G158" s="16">
        <f>1707.9+66.8+99.85</f>
        <v>1874.55</v>
      </c>
      <c r="H158" s="74">
        <v>1874.55</v>
      </c>
      <c r="I158" s="73">
        <f t="shared" si="11"/>
        <v>100</v>
      </c>
    </row>
    <row r="159" spans="1:9" ht="31.5" x14ac:dyDescent="0.25">
      <c r="A159" s="1" t="s">
        <v>673</v>
      </c>
      <c r="B159" s="22" t="s">
        <v>903</v>
      </c>
      <c r="C159" s="29">
        <v>670</v>
      </c>
      <c r="D159" s="27" t="s">
        <v>175</v>
      </c>
      <c r="E159" s="27" t="s">
        <v>739</v>
      </c>
      <c r="F159" s="60">
        <v>200</v>
      </c>
      <c r="G159" s="16">
        <f>G160</f>
        <v>229.35</v>
      </c>
      <c r="H159" s="16">
        <f>H160</f>
        <v>229.35</v>
      </c>
      <c r="I159" s="73">
        <f t="shared" si="11"/>
        <v>100</v>
      </c>
    </row>
    <row r="160" spans="1:9" ht="45" customHeight="1" x14ac:dyDescent="0.25">
      <c r="A160" s="1" t="s">
        <v>674</v>
      </c>
      <c r="B160" s="22" t="s">
        <v>73</v>
      </c>
      <c r="C160" s="29">
        <v>670</v>
      </c>
      <c r="D160" s="27" t="s">
        <v>175</v>
      </c>
      <c r="E160" s="27" t="s">
        <v>739</v>
      </c>
      <c r="F160" s="60">
        <v>240</v>
      </c>
      <c r="G160" s="16">
        <f>213.7+15.65</f>
        <v>229.35</v>
      </c>
      <c r="H160" s="74">
        <v>229.35</v>
      </c>
      <c r="I160" s="73">
        <f t="shared" si="11"/>
        <v>100</v>
      </c>
    </row>
    <row r="161" spans="1:9" ht="57" hidden="1" customHeight="1" x14ac:dyDescent="0.25">
      <c r="A161" s="1" t="s">
        <v>866</v>
      </c>
      <c r="B161" s="33"/>
      <c r="C161" s="30"/>
      <c r="D161" s="31"/>
      <c r="E161" s="31"/>
      <c r="F161" s="61"/>
      <c r="G161" s="11"/>
      <c r="H161" s="69"/>
      <c r="I161" s="73" t="e">
        <f t="shared" si="11"/>
        <v>#DIV/0!</v>
      </c>
    </row>
    <row r="162" spans="1:9" ht="45.75" hidden="1" customHeight="1" x14ac:dyDescent="0.25">
      <c r="A162" s="1" t="s">
        <v>667</v>
      </c>
      <c r="B162" s="22"/>
      <c r="C162" s="29"/>
      <c r="D162" s="27"/>
      <c r="E162" s="27"/>
      <c r="F162" s="60"/>
      <c r="G162" s="16"/>
      <c r="H162" s="69"/>
      <c r="I162" s="73" t="e">
        <f t="shared" si="11"/>
        <v>#DIV/0!</v>
      </c>
    </row>
    <row r="163" spans="1:9" ht="58.5" hidden="1" customHeight="1" x14ac:dyDescent="0.25">
      <c r="A163" s="1" t="s">
        <v>668</v>
      </c>
      <c r="B163" s="22"/>
      <c r="C163" s="29"/>
      <c r="D163" s="27"/>
      <c r="E163" s="27"/>
      <c r="F163" s="60"/>
      <c r="G163" s="16"/>
      <c r="H163" s="69"/>
      <c r="I163" s="73" t="e">
        <f t="shared" si="11"/>
        <v>#DIV/0!</v>
      </c>
    </row>
    <row r="164" spans="1:9" ht="47.25" hidden="1" customHeight="1" x14ac:dyDescent="0.25">
      <c r="A164" s="1" t="s">
        <v>669</v>
      </c>
      <c r="B164" s="22"/>
      <c r="C164" s="29"/>
      <c r="D164" s="27"/>
      <c r="E164" s="27"/>
      <c r="F164" s="60"/>
      <c r="G164" s="16"/>
      <c r="H164" s="69"/>
      <c r="I164" s="73" t="e">
        <f t="shared" si="11"/>
        <v>#DIV/0!</v>
      </c>
    </row>
    <row r="165" spans="1:9" ht="0.75" hidden="1" customHeight="1" x14ac:dyDescent="0.25">
      <c r="A165" s="1" t="s">
        <v>670</v>
      </c>
      <c r="B165" s="22" t="s">
        <v>458</v>
      </c>
      <c r="C165" s="29">
        <v>670</v>
      </c>
      <c r="D165" s="27" t="s">
        <v>175</v>
      </c>
      <c r="E165" s="27" t="s">
        <v>742</v>
      </c>
      <c r="F165" s="60"/>
      <c r="G165" s="16">
        <f>G166+G169</f>
        <v>0</v>
      </c>
      <c r="H165" s="69"/>
      <c r="I165" s="73" t="e">
        <f t="shared" si="11"/>
        <v>#DIV/0!</v>
      </c>
    </row>
    <row r="166" spans="1:9" ht="160.5" hidden="1" customHeight="1" x14ac:dyDescent="0.25">
      <c r="A166" s="1" t="s">
        <v>671</v>
      </c>
      <c r="B166" s="22" t="s">
        <v>457</v>
      </c>
      <c r="C166" s="29">
        <v>670</v>
      </c>
      <c r="D166" s="27" t="s">
        <v>175</v>
      </c>
      <c r="E166" s="27" t="s">
        <v>743</v>
      </c>
      <c r="F166" s="60"/>
      <c r="G166" s="16">
        <f>G167</f>
        <v>0</v>
      </c>
      <c r="H166" s="69"/>
      <c r="I166" s="73" t="e">
        <f t="shared" si="11"/>
        <v>#DIV/0!</v>
      </c>
    </row>
    <row r="167" spans="1:9" ht="22.5" hidden="1" customHeight="1" x14ac:dyDescent="0.25">
      <c r="A167" s="1" t="s">
        <v>672</v>
      </c>
      <c r="B167" s="22" t="s">
        <v>157</v>
      </c>
      <c r="C167" s="29">
        <v>670</v>
      </c>
      <c r="D167" s="27" t="s">
        <v>175</v>
      </c>
      <c r="E167" s="27" t="s">
        <v>743</v>
      </c>
      <c r="F167" s="60">
        <v>800</v>
      </c>
      <c r="G167" s="16">
        <f>G168</f>
        <v>0</v>
      </c>
      <c r="H167" s="69"/>
      <c r="I167" s="73" t="e">
        <f t="shared" si="11"/>
        <v>#DIV/0!</v>
      </c>
    </row>
    <row r="168" spans="1:9" ht="48.75" hidden="1" customHeight="1" x14ac:dyDescent="0.25">
      <c r="A168" s="1" t="s">
        <v>673</v>
      </c>
      <c r="B168" s="22" t="s">
        <v>459</v>
      </c>
      <c r="C168" s="29">
        <v>670</v>
      </c>
      <c r="D168" s="27" t="s">
        <v>175</v>
      </c>
      <c r="E168" s="27" t="s">
        <v>743</v>
      </c>
      <c r="F168" s="60">
        <v>810</v>
      </c>
      <c r="G168" s="16">
        <v>0</v>
      </c>
      <c r="H168" s="69"/>
      <c r="I168" s="73" t="e">
        <f t="shared" si="11"/>
        <v>#DIV/0!</v>
      </c>
    </row>
    <row r="169" spans="1:9" ht="148.5" hidden="1" customHeight="1" x14ac:dyDescent="0.25">
      <c r="A169" s="1" t="s">
        <v>674</v>
      </c>
      <c r="B169" s="22" t="s">
        <v>568</v>
      </c>
      <c r="C169" s="29">
        <v>670</v>
      </c>
      <c r="D169" s="27" t="s">
        <v>175</v>
      </c>
      <c r="E169" s="27" t="s">
        <v>184</v>
      </c>
      <c r="F169" s="60"/>
      <c r="G169" s="16">
        <f>G170</f>
        <v>0</v>
      </c>
      <c r="H169" s="69"/>
      <c r="I169" s="73" t="e">
        <f t="shared" si="11"/>
        <v>#DIV/0!</v>
      </c>
    </row>
    <row r="170" spans="1:9" ht="18" hidden="1" customHeight="1" x14ac:dyDescent="0.25">
      <c r="A170" s="1" t="s">
        <v>675</v>
      </c>
      <c r="B170" s="22" t="s">
        <v>157</v>
      </c>
      <c r="C170" s="29">
        <v>670</v>
      </c>
      <c r="D170" s="27" t="s">
        <v>175</v>
      </c>
      <c r="E170" s="27" t="s">
        <v>184</v>
      </c>
      <c r="F170" s="60">
        <v>800</v>
      </c>
      <c r="G170" s="16">
        <f>G171</f>
        <v>0</v>
      </c>
      <c r="H170" s="69"/>
      <c r="I170" s="73" t="e">
        <f t="shared" si="11"/>
        <v>#DIV/0!</v>
      </c>
    </row>
    <row r="171" spans="1:9" ht="48.75" hidden="1" customHeight="1" x14ac:dyDescent="0.25">
      <c r="A171" s="1" t="s">
        <v>676</v>
      </c>
      <c r="B171" s="22" t="s">
        <v>459</v>
      </c>
      <c r="C171" s="29">
        <v>670</v>
      </c>
      <c r="D171" s="27" t="s">
        <v>175</v>
      </c>
      <c r="E171" s="27" t="s">
        <v>184</v>
      </c>
      <c r="F171" s="60">
        <v>810</v>
      </c>
      <c r="G171" s="16">
        <v>0</v>
      </c>
      <c r="H171" s="69"/>
      <c r="I171" s="73" t="e">
        <f t="shared" si="11"/>
        <v>#DIV/0!</v>
      </c>
    </row>
    <row r="172" spans="1:9" ht="63" hidden="1" x14ac:dyDescent="0.25">
      <c r="A172" s="1" t="s">
        <v>677</v>
      </c>
      <c r="B172" s="33" t="s">
        <v>178</v>
      </c>
      <c r="C172" s="30">
        <v>670</v>
      </c>
      <c r="D172" s="31" t="s">
        <v>175</v>
      </c>
      <c r="E172" s="31" t="s">
        <v>179</v>
      </c>
      <c r="F172" s="61"/>
      <c r="G172" s="11">
        <f>G173+G176</f>
        <v>0</v>
      </c>
      <c r="H172" s="69"/>
      <c r="I172" s="73" t="e">
        <f t="shared" si="11"/>
        <v>#DIV/0!</v>
      </c>
    </row>
    <row r="173" spans="1:9" ht="0.75" hidden="1" customHeight="1" x14ac:dyDescent="0.25">
      <c r="A173" s="1" t="s">
        <v>263</v>
      </c>
      <c r="B173" s="22" t="s">
        <v>180</v>
      </c>
      <c r="C173" s="29">
        <v>670</v>
      </c>
      <c r="D173" s="27" t="s">
        <v>175</v>
      </c>
      <c r="E173" s="27" t="s">
        <v>181</v>
      </c>
      <c r="F173" s="60"/>
      <c r="G173" s="16">
        <f t="shared" ref="G173:G174" si="14">G174</f>
        <v>0</v>
      </c>
      <c r="H173" s="69"/>
      <c r="I173" s="73" t="e">
        <f t="shared" si="11"/>
        <v>#DIV/0!</v>
      </c>
    </row>
    <row r="174" spans="1:9" ht="76.5" hidden="1" customHeight="1" x14ac:dyDescent="0.25">
      <c r="A174" s="1" t="s">
        <v>264</v>
      </c>
      <c r="B174" s="22" t="s">
        <v>157</v>
      </c>
      <c r="C174" s="29">
        <v>670</v>
      </c>
      <c r="D174" s="27" t="s">
        <v>175</v>
      </c>
      <c r="E174" s="27" t="s">
        <v>181</v>
      </c>
      <c r="F174" s="60">
        <v>800</v>
      </c>
      <c r="G174" s="16">
        <f t="shared" si="14"/>
        <v>0</v>
      </c>
      <c r="H174" s="69"/>
      <c r="I174" s="73" t="e">
        <f t="shared" si="11"/>
        <v>#DIV/0!</v>
      </c>
    </row>
    <row r="175" spans="1:9" ht="55.5" hidden="1" customHeight="1" x14ac:dyDescent="0.25">
      <c r="A175" s="1" t="s">
        <v>265</v>
      </c>
      <c r="B175" s="28" t="s">
        <v>182</v>
      </c>
      <c r="C175" s="29">
        <v>670</v>
      </c>
      <c r="D175" s="27" t="s">
        <v>175</v>
      </c>
      <c r="E175" s="27" t="s">
        <v>181</v>
      </c>
      <c r="F175" s="60">
        <v>810</v>
      </c>
      <c r="G175" s="16"/>
      <c r="H175" s="69"/>
      <c r="I175" s="73" t="e">
        <f t="shared" si="11"/>
        <v>#DIV/0!</v>
      </c>
    </row>
    <row r="176" spans="1:9" ht="48.75" hidden="1" customHeight="1" x14ac:dyDescent="0.25">
      <c r="A176" s="1" t="s">
        <v>266</v>
      </c>
      <c r="B176" s="22" t="s">
        <v>183</v>
      </c>
      <c r="C176" s="29">
        <v>670</v>
      </c>
      <c r="D176" s="27" t="s">
        <v>175</v>
      </c>
      <c r="E176" s="27" t="s">
        <v>184</v>
      </c>
      <c r="F176" s="60"/>
      <c r="G176" s="16">
        <f t="shared" ref="G176:G177" si="15">G177</f>
        <v>0</v>
      </c>
      <c r="H176" s="69"/>
      <c r="I176" s="73" t="e">
        <f t="shared" si="11"/>
        <v>#DIV/0!</v>
      </c>
    </row>
    <row r="177" spans="1:9" ht="81.75" hidden="1" customHeight="1" x14ac:dyDescent="0.25">
      <c r="A177" s="1" t="s">
        <v>267</v>
      </c>
      <c r="B177" s="22" t="s">
        <v>71</v>
      </c>
      <c r="C177" s="29">
        <v>670</v>
      </c>
      <c r="D177" s="27" t="s">
        <v>175</v>
      </c>
      <c r="E177" s="27" t="s">
        <v>184</v>
      </c>
      <c r="F177" s="60">
        <v>200</v>
      </c>
      <c r="G177" s="16">
        <f t="shared" si="15"/>
        <v>0</v>
      </c>
      <c r="H177" s="69"/>
      <c r="I177" s="73" t="e">
        <f t="shared" si="11"/>
        <v>#DIV/0!</v>
      </c>
    </row>
    <row r="178" spans="1:9" ht="33.75" hidden="1" customHeight="1" x14ac:dyDescent="0.25">
      <c r="A178" s="1" t="s">
        <v>268</v>
      </c>
      <c r="B178" s="22" t="s">
        <v>73</v>
      </c>
      <c r="C178" s="29">
        <v>670</v>
      </c>
      <c r="D178" s="27" t="s">
        <v>175</v>
      </c>
      <c r="E178" s="27" t="s">
        <v>184</v>
      </c>
      <c r="F178" s="60">
        <v>240</v>
      </c>
      <c r="G178" s="16"/>
      <c r="H178" s="69"/>
      <c r="I178" s="73" t="e">
        <f t="shared" si="11"/>
        <v>#DIV/0!</v>
      </c>
    </row>
    <row r="179" spans="1:9" x14ac:dyDescent="0.25">
      <c r="A179" s="1" t="s">
        <v>675</v>
      </c>
      <c r="B179" s="28" t="s">
        <v>185</v>
      </c>
      <c r="C179" s="29">
        <v>670</v>
      </c>
      <c r="D179" s="27" t="s">
        <v>186</v>
      </c>
      <c r="E179" s="27"/>
      <c r="F179" s="60"/>
      <c r="G179" s="16">
        <f t="shared" ref="G179:H183" si="16">G180</f>
        <v>7634.6</v>
      </c>
      <c r="H179" s="16">
        <f t="shared" si="16"/>
        <v>7339.91</v>
      </c>
      <c r="I179" s="73">
        <f t="shared" si="11"/>
        <v>96.140072826343228</v>
      </c>
    </row>
    <row r="180" spans="1:9" ht="48" customHeight="1" x14ac:dyDescent="0.25">
      <c r="A180" s="1" t="s">
        <v>676</v>
      </c>
      <c r="B180" s="28" t="s">
        <v>906</v>
      </c>
      <c r="C180" s="29">
        <v>670</v>
      </c>
      <c r="D180" s="27" t="s">
        <v>186</v>
      </c>
      <c r="E180" s="27" t="s">
        <v>907</v>
      </c>
      <c r="F180" s="60"/>
      <c r="G180" s="16">
        <f>G182</f>
        <v>7634.6</v>
      </c>
      <c r="H180" s="16">
        <f>H182</f>
        <v>7339.91</v>
      </c>
      <c r="I180" s="73">
        <f t="shared" si="11"/>
        <v>96.140072826343228</v>
      </c>
    </row>
    <row r="181" spans="1:9" ht="35.25" customHeight="1" x14ac:dyDescent="0.25">
      <c r="A181" s="1" t="s">
        <v>677</v>
      </c>
      <c r="B181" s="28" t="s">
        <v>910</v>
      </c>
      <c r="C181" s="29">
        <v>670</v>
      </c>
      <c r="D181" s="27" t="s">
        <v>186</v>
      </c>
      <c r="E181" s="27" t="s">
        <v>908</v>
      </c>
      <c r="F181" s="60"/>
      <c r="G181" s="16">
        <f>G182</f>
        <v>7634.6</v>
      </c>
      <c r="H181" s="16">
        <f>H182</f>
        <v>7339.91</v>
      </c>
      <c r="I181" s="73">
        <f t="shared" si="11"/>
        <v>96.140072826343228</v>
      </c>
    </row>
    <row r="182" spans="1:9" ht="129" customHeight="1" x14ac:dyDescent="0.25">
      <c r="A182" s="1" t="s">
        <v>263</v>
      </c>
      <c r="B182" s="22" t="s">
        <v>911</v>
      </c>
      <c r="C182" s="29">
        <v>670</v>
      </c>
      <c r="D182" s="27" t="s">
        <v>186</v>
      </c>
      <c r="E182" s="27" t="s">
        <v>909</v>
      </c>
      <c r="F182" s="60"/>
      <c r="G182" s="16">
        <f t="shared" si="16"/>
        <v>7634.6</v>
      </c>
      <c r="H182" s="16">
        <f t="shared" si="16"/>
        <v>7339.91</v>
      </c>
      <c r="I182" s="73">
        <f t="shared" si="11"/>
        <v>96.140072826343228</v>
      </c>
    </row>
    <row r="183" spans="1:9" x14ac:dyDescent="0.25">
      <c r="A183" s="1" t="s">
        <v>264</v>
      </c>
      <c r="B183" s="22" t="s">
        <v>157</v>
      </c>
      <c r="C183" s="29">
        <v>670</v>
      </c>
      <c r="D183" s="27" t="s">
        <v>186</v>
      </c>
      <c r="E183" s="27" t="s">
        <v>909</v>
      </c>
      <c r="F183" s="60">
        <v>800</v>
      </c>
      <c r="G183" s="16">
        <f t="shared" si="16"/>
        <v>7634.6</v>
      </c>
      <c r="H183" s="16">
        <f t="shared" si="16"/>
        <v>7339.91</v>
      </c>
      <c r="I183" s="73">
        <f t="shared" si="11"/>
        <v>96.140072826343228</v>
      </c>
    </row>
    <row r="184" spans="1:9" ht="69" customHeight="1" x14ac:dyDescent="0.25">
      <c r="A184" s="1" t="s">
        <v>265</v>
      </c>
      <c r="B184" s="28" t="s">
        <v>905</v>
      </c>
      <c r="C184" s="29">
        <v>670</v>
      </c>
      <c r="D184" s="27" t="s">
        <v>186</v>
      </c>
      <c r="E184" s="27" t="s">
        <v>909</v>
      </c>
      <c r="F184" s="60">
        <v>810</v>
      </c>
      <c r="G184" s="16">
        <f>6582+1052.6</f>
        <v>7634.6</v>
      </c>
      <c r="H184" s="74">
        <v>7339.91</v>
      </c>
      <c r="I184" s="73">
        <f t="shared" si="11"/>
        <v>96.140072826343228</v>
      </c>
    </row>
    <row r="185" spans="1:9" x14ac:dyDescent="0.25">
      <c r="A185" s="1" t="s">
        <v>266</v>
      </c>
      <c r="B185" s="28" t="s">
        <v>187</v>
      </c>
      <c r="C185" s="29">
        <v>670</v>
      </c>
      <c r="D185" s="27" t="s">
        <v>188</v>
      </c>
      <c r="E185" s="27"/>
      <c r="F185" s="60"/>
      <c r="G185" s="16">
        <f t="shared" ref="G185:H189" si="17">G186</f>
        <v>65.400000000000006</v>
      </c>
      <c r="H185" s="16">
        <f t="shared" si="17"/>
        <v>65.400000000000006</v>
      </c>
      <c r="I185" s="73">
        <f t="shared" si="11"/>
        <v>100</v>
      </c>
    </row>
    <row r="186" spans="1:9" ht="46.5" customHeight="1" x14ac:dyDescent="0.25">
      <c r="A186" s="1" t="s">
        <v>267</v>
      </c>
      <c r="B186" s="28" t="s">
        <v>906</v>
      </c>
      <c r="C186" s="29">
        <v>670</v>
      </c>
      <c r="D186" s="27" t="s">
        <v>188</v>
      </c>
      <c r="E186" s="27" t="s">
        <v>907</v>
      </c>
      <c r="F186" s="60"/>
      <c r="G186" s="16">
        <f t="shared" si="17"/>
        <v>65.400000000000006</v>
      </c>
      <c r="H186" s="16">
        <f t="shared" si="17"/>
        <v>65.400000000000006</v>
      </c>
      <c r="I186" s="73">
        <f t="shared" si="11"/>
        <v>100</v>
      </c>
    </row>
    <row r="187" spans="1:9" ht="31.5" x14ac:dyDescent="0.25">
      <c r="A187" s="1" t="s">
        <v>268</v>
      </c>
      <c r="B187" s="28" t="s">
        <v>912</v>
      </c>
      <c r="C187" s="29">
        <v>670</v>
      </c>
      <c r="D187" s="27" t="s">
        <v>188</v>
      </c>
      <c r="E187" s="27" t="s">
        <v>913</v>
      </c>
      <c r="F187" s="60"/>
      <c r="G187" s="16">
        <f t="shared" si="17"/>
        <v>65.400000000000006</v>
      </c>
      <c r="H187" s="16">
        <f t="shared" si="17"/>
        <v>65.400000000000006</v>
      </c>
      <c r="I187" s="73">
        <f t="shared" si="11"/>
        <v>100</v>
      </c>
    </row>
    <row r="188" spans="1:9" ht="126" x14ac:dyDescent="0.25">
      <c r="A188" s="1" t="s">
        <v>269</v>
      </c>
      <c r="B188" s="28" t="s">
        <v>914</v>
      </c>
      <c r="C188" s="29">
        <v>670</v>
      </c>
      <c r="D188" s="27" t="s">
        <v>188</v>
      </c>
      <c r="E188" s="27" t="s">
        <v>915</v>
      </c>
      <c r="F188" s="60"/>
      <c r="G188" s="16">
        <f t="shared" si="17"/>
        <v>65.400000000000006</v>
      </c>
      <c r="H188" s="16">
        <f t="shared" si="17"/>
        <v>65.400000000000006</v>
      </c>
      <c r="I188" s="73">
        <f t="shared" si="11"/>
        <v>100</v>
      </c>
    </row>
    <row r="189" spans="1:9" ht="31.5" x14ac:dyDescent="0.25">
      <c r="A189" s="1" t="s">
        <v>270</v>
      </c>
      <c r="B189" s="22" t="s">
        <v>903</v>
      </c>
      <c r="C189" s="29">
        <v>670</v>
      </c>
      <c r="D189" s="27" t="s">
        <v>188</v>
      </c>
      <c r="E189" s="27" t="s">
        <v>915</v>
      </c>
      <c r="F189" s="60">
        <v>200</v>
      </c>
      <c r="G189" s="16">
        <f t="shared" si="17"/>
        <v>65.400000000000006</v>
      </c>
      <c r="H189" s="16">
        <f t="shared" si="17"/>
        <v>65.400000000000006</v>
      </c>
      <c r="I189" s="73">
        <f t="shared" si="11"/>
        <v>100</v>
      </c>
    </row>
    <row r="190" spans="1:9" ht="47.25" x14ac:dyDescent="0.25">
      <c r="A190" s="1" t="s">
        <v>271</v>
      </c>
      <c r="B190" s="22" t="s">
        <v>73</v>
      </c>
      <c r="C190" s="29">
        <v>670</v>
      </c>
      <c r="D190" s="27" t="s">
        <v>188</v>
      </c>
      <c r="E190" s="27" t="s">
        <v>915</v>
      </c>
      <c r="F190" s="60">
        <v>240</v>
      </c>
      <c r="G190" s="16">
        <v>65.400000000000006</v>
      </c>
      <c r="H190" s="75">
        <v>65.400000000000006</v>
      </c>
      <c r="I190" s="73">
        <f t="shared" si="11"/>
        <v>100</v>
      </c>
    </row>
    <row r="191" spans="1:9" ht="33.75" customHeight="1" x14ac:dyDescent="0.25">
      <c r="A191" s="1" t="s">
        <v>9</v>
      </c>
      <c r="B191" s="22" t="s">
        <v>212</v>
      </c>
      <c r="C191" s="34">
        <v>670</v>
      </c>
      <c r="D191" s="13" t="s">
        <v>213</v>
      </c>
      <c r="E191" s="13"/>
      <c r="F191" s="62"/>
      <c r="G191" s="16">
        <f>G210+G192+G197+G202</f>
        <v>3339.96</v>
      </c>
      <c r="H191" s="16">
        <f>H210+H192+H197+H202</f>
        <v>3262</v>
      </c>
      <c r="I191" s="73">
        <f t="shared" si="11"/>
        <v>97.665840309464784</v>
      </c>
    </row>
    <row r="192" spans="1:9" ht="33.75" customHeight="1" x14ac:dyDescent="0.25">
      <c r="A192" s="1" t="s">
        <v>272</v>
      </c>
      <c r="B192" s="28" t="s">
        <v>224</v>
      </c>
      <c r="C192" s="34">
        <v>670</v>
      </c>
      <c r="D192" s="13" t="s">
        <v>213</v>
      </c>
      <c r="E192" s="13" t="s">
        <v>737</v>
      </c>
      <c r="F192" s="62"/>
      <c r="G192" s="16">
        <f t="shared" ref="G192:H195" si="18">G193</f>
        <v>179</v>
      </c>
      <c r="H192" s="16">
        <f t="shared" si="18"/>
        <v>179</v>
      </c>
      <c r="I192" s="73">
        <f t="shared" si="11"/>
        <v>100</v>
      </c>
    </row>
    <row r="193" spans="1:9" ht="49.5" customHeight="1" x14ac:dyDescent="0.25">
      <c r="A193" s="1" t="s">
        <v>273</v>
      </c>
      <c r="B193" s="28" t="s">
        <v>210</v>
      </c>
      <c r="C193" s="29">
        <v>670</v>
      </c>
      <c r="D193" s="13" t="s">
        <v>213</v>
      </c>
      <c r="E193" s="27" t="s">
        <v>740</v>
      </c>
      <c r="F193" s="60"/>
      <c r="G193" s="16">
        <f t="shared" si="18"/>
        <v>179</v>
      </c>
      <c r="H193" s="16">
        <f t="shared" si="18"/>
        <v>179</v>
      </c>
      <c r="I193" s="73">
        <f t="shared" si="11"/>
        <v>100</v>
      </c>
    </row>
    <row r="194" spans="1:9" ht="141.75" x14ac:dyDescent="0.25">
      <c r="A194" s="1" t="s">
        <v>274</v>
      </c>
      <c r="B194" s="22" t="s">
        <v>209</v>
      </c>
      <c r="C194" s="29">
        <v>670</v>
      </c>
      <c r="D194" s="13" t="s">
        <v>213</v>
      </c>
      <c r="E194" s="27" t="s">
        <v>741</v>
      </c>
      <c r="F194" s="60"/>
      <c r="G194" s="16">
        <f t="shared" si="18"/>
        <v>179</v>
      </c>
      <c r="H194" s="16">
        <f t="shared" si="18"/>
        <v>179</v>
      </c>
      <c r="I194" s="73">
        <f t="shared" si="11"/>
        <v>100</v>
      </c>
    </row>
    <row r="195" spans="1:9" ht="31.5" customHeight="1" x14ac:dyDescent="0.25">
      <c r="A195" s="1" t="s">
        <v>275</v>
      </c>
      <c r="B195" s="22" t="s">
        <v>903</v>
      </c>
      <c r="C195" s="29">
        <v>670</v>
      </c>
      <c r="D195" s="13" t="s">
        <v>213</v>
      </c>
      <c r="E195" s="27" t="s">
        <v>741</v>
      </c>
      <c r="F195" s="60">
        <v>200</v>
      </c>
      <c r="G195" s="16">
        <f t="shared" si="18"/>
        <v>179</v>
      </c>
      <c r="H195" s="16">
        <f t="shared" si="18"/>
        <v>179</v>
      </c>
      <c r="I195" s="73">
        <f t="shared" si="11"/>
        <v>100</v>
      </c>
    </row>
    <row r="196" spans="1:9" ht="45.75" customHeight="1" x14ac:dyDescent="0.25">
      <c r="A196" s="1" t="s">
        <v>276</v>
      </c>
      <c r="B196" s="22" t="s">
        <v>73</v>
      </c>
      <c r="C196" s="29">
        <v>670</v>
      </c>
      <c r="D196" s="13" t="s">
        <v>213</v>
      </c>
      <c r="E196" s="27" t="s">
        <v>741</v>
      </c>
      <c r="F196" s="60">
        <v>240</v>
      </c>
      <c r="G196" s="16">
        <f>196.9-17.9</f>
        <v>179</v>
      </c>
      <c r="H196" s="75">
        <v>179</v>
      </c>
      <c r="I196" s="73">
        <f t="shared" si="11"/>
        <v>100</v>
      </c>
    </row>
    <row r="197" spans="1:9" ht="82.5" hidden="1" customHeight="1" x14ac:dyDescent="0.25">
      <c r="A197" s="1" t="s">
        <v>264</v>
      </c>
      <c r="B197" s="28" t="s">
        <v>208</v>
      </c>
      <c r="C197" s="29">
        <v>670</v>
      </c>
      <c r="D197" s="13" t="s">
        <v>213</v>
      </c>
      <c r="E197" s="27" t="s">
        <v>734</v>
      </c>
      <c r="F197" s="60"/>
      <c r="G197" s="16">
        <f>G198</f>
        <v>0</v>
      </c>
      <c r="H197" s="69"/>
      <c r="I197" s="73" t="e">
        <f t="shared" si="11"/>
        <v>#DIV/0!</v>
      </c>
    </row>
    <row r="198" spans="1:9" ht="47.25" hidden="1" customHeight="1" x14ac:dyDescent="0.25">
      <c r="A198" s="1" t="s">
        <v>265</v>
      </c>
      <c r="B198" s="22" t="s">
        <v>916</v>
      </c>
      <c r="C198" s="29">
        <v>670</v>
      </c>
      <c r="D198" s="13" t="s">
        <v>213</v>
      </c>
      <c r="E198" s="27" t="s">
        <v>917</v>
      </c>
      <c r="F198" s="60"/>
      <c r="G198" s="16">
        <f>G199</f>
        <v>0</v>
      </c>
      <c r="H198" s="69"/>
      <c r="I198" s="73" t="e">
        <f t="shared" si="11"/>
        <v>#DIV/0!</v>
      </c>
    </row>
    <row r="199" spans="1:9" ht="177.75" hidden="1" customHeight="1" x14ac:dyDescent="0.25">
      <c r="A199" s="1" t="s">
        <v>266</v>
      </c>
      <c r="B199" s="22" t="s">
        <v>951</v>
      </c>
      <c r="C199" s="29">
        <v>670</v>
      </c>
      <c r="D199" s="13" t="s">
        <v>213</v>
      </c>
      <c r="E199" s="27" t="s">
        <v>918</v>
      </c>
      <c r="F199" s="60"/>
      <c r="G199" s="16">
        <f>G200</f>
        <v>0</v>
      </c>
      <c r="H199" s="69"/>
      <c r="I199" s="73" t="e">
        <f t="shared" si="11"/>
        <v>#DIV/0!</v>
      </c>
    </row>
    <row r="200" spans="1:9" ht="30.75" hidden="1" customHeight="1" x14ac:dyDescent="0.25">
      <c r="A200" s="1" t="s">
        <v>267</v>
      </c>
      <c r="B200" s="22" t="s">
        <v>903</v>
      </c>
      <c r="C200" s="29">
        <v>670</v>
      </c>
      <c r="D200" s="13" t="s">
        <v>213</v>
      </c>
      <c r="E200" s="27" t="s">
        <v>918</v>
      </c>
      <c r="F200" s="60">
        <v>200</v>
      </c>
      <c r="G200" s="16">
        <f>G201</f>
        <v>0</v>
      </c>
      <c r="H200" s="69"/>
      <c r="I200" s="73" t="e">
        <f t="shared" si="11"/>
        <v>#DIV/0!</v>
      </c>
    </row>
    <row r="201" spans="1:9" ht="47.25" hidden="1" customHeight="1" x14ac:dyDescent="0.25">
      <c r="A201" s="1" t="s">
        <v>268</v>
      </c>
      <c r="B201" s="22" t="s">
        <v>73</v>
      </c>
      <c r="C201" s="29">
        <v>670</v>
      </c>
      <c r="D201" s="13" t="s">
        <v>213</v>
      </c>
      <c r="E201" s="27" t="s">
        <v>918</v>
      </c>
      <c r="F201" s="60">
        <v>240</v>
      </c>
      <c r="G201" s="16">
        <v>0</v>
      </c>
      <c r="H201" s="69"/>
      <c r="I201" s="73" t="e">
        <f t="shared" ref="I201:I264" si="19">H201*100/G201</f>
        <v>#DIV/0!</v>
      </c>
    </row>
    <row r="202" spans="1:9" ht="78" customHeight="1" x14ac:dyDescent="0.25">
      <c r="A202" s="1" t="s">
        <v>277</v>
      </c>
      <c r="B202" s="28" t="s">
        <v>208</v>
      </c>
      <c r="C202" s="29">
        <v>670</v>
      </c>
      <c r="D202" s="13" t="s">
        <v>213</v>
      </c>
      <c r="E202" s="27" t="s">
        <v>734</v>
      </c>
      <c r="F202" s="60"/>
      <c r="G202" s="16">
        <f>G203</f>
        <v>1500.01</v>
      </c>
      <c r="H202" s="16">
        <f>H203</f>
        <v>1500</v>
      </c>
      <c r="I202" s="73">
        <f t="shared" si="19"/>
        <v>99.999333337777742</v>
      </c>
    </row>
    <row r="203" spans="1:9" ht="47.25" customHeight="1" x14ac:dyDescent="0.25">
      <c r="A203" s="1" t="s">
        <v>278</v>
      </c>
      <c r="B203" s="22" t="s">
        <v>1014</v>
      </c>
      <c r="C203" s="29">
        <v>670</v>
      </c>
      <c r="D203" s="13" t="s">
        <v>213</v>
      </c>
      <c r="E203" s="27" t="s">
        <v>917</v>
      </c>
      <c r="F203" s="60"/>
      <c r="G203" s="16">
        <f>G204+G207</f>
        <v>1500.01</v>
      </c>
      <c r="H203" s="16">
        <f>H204+H207</f>
        <v>1500</v>
      </c>
      <c r="I203" s="73">
        <f t="shared" si="19"/>
        <v>99.999333337777742</v>
      </c>
    </row>
    <row r="204" spans="1:9" ht="207" customHeight="1" x14ac:dyDescent="0.25">
      <c r="A204" s="1" t="s">
        <v>279</v>
      </c>
      <c r="B204" s="22" t="s">
        <v>1015</v>
      </c>
      <c r="C204" s="29">
        <v>670</v>
      </c>
      <c r="D204" s="13" t="s">
        <v>213</v>
      </c>
      <c r="E204" s="27" t="s">
        <v>1016</v>
      </c>
      <c r="F204" s="60"/>
      <c r="G204" s="16">
        <f>G205</f>
        <v>1350</v>
      </c>
      <c r="H204" s="16">
        <f>H205</f>
        <v>1349.99</v>
      </c>
      <c r="I204" s="73">
        <f t="shared" si="19"/>
        <v>99.999259259259262</v>
      </c>
    </row>
    <row r="205" spans="1:9" ht="30.75" customHeight="1" x14ac:dyDescent="0.25">
      <c r="A205" s="1" t="s">
        <v>280</v>
      </c>
      <c r="B205" s="22" t="s">
        <v>903</v>
      </c>
      <c r="C205" s="29">
        <v>670</v>
      </c>
      <c r="D205" s="13" t="s">
        <v>213</v>
      </c>
      <c r="E205" s="27" t="s">
        <v>1016</v>
      </c>
      <c r="F205" s="60">
        <v>200</v>
      </c>
      <c r="G205" s="16">
        <f>G206</f>
        <v>1350</v>
      </c>
      <c r="H205" s="16">
        <f>H206</f>
        <v>1349.99</v>
      </c>
      <c r="I205" s="73">
        <f t="shared" si="19"/>
        <v>99.999259259259262</v>
      </c>
    </row>
    <row r="206" spans="1:9" ht="46.5" customHeight="1" x14ac:dyDescent="0.25">
      <c r="A206" s="1" t="s">
        <v>281</v>
      </c>
      <c r="B206" s="22" t="s">
        <v>73</v>
      </c>
      <c r="C206" s="29">
        <v>670</v>
      </c>
      <c r="D206" s="13" t="s">
        <v>213</v>
      </c>
      <c r="E206" s="27" t="s">
        <v>1016</v>
      </c>
      <c r="F206" s="60">
        <v>240</v>
      </c>
      <c r="G206" s="16">
        <f>1650-300</f>
        <v>1350</v>
      </c>
      <c r="H206" s="74">
        <v>1349.99</v>
      </c>
      <c r="I206" s="73">
        <f t="shared" si="19"/>
        <v>99.999259259259262</v>
      </c>
    </row>
    <row r="207" spans="1:9" ht="192.75" customHeight="1" x14ac:dyDescent="0.25">
      <c r="A207" s="1" t="s">
        <v>282</v>
      </c>
      <c r="B207" s="22" t="s">
        <v>1017</v>
      </c>
      <c r="C207" s="29">
        <v>670</v>
      </c>
      <c r="D207" s="13" t="s">
        <v>213</v>
      </c>
      <c r="E207" s="27" t="s">
        <v>1018</v>
      </c>
      <c r="F207" s="60"/>
      <c r="G207" s="16">
        <f>G208</f>
        <v>150.01</v>
      </c>
      <c r="H207" s="16">
        <f>H208</f>
        <v>150.01</v>
      </c>
      <c r="I207" s="73">
        <f t="shared" si="19"/>
        <v>100</v>
      </c>
    </row>
    <row r="208" spans="1:9" ht="31.5" customHeight="1" x14ac:dyDescent="0.25">
      <c r="A208" s="1" t="s">
        <v>283</v>
      </c>
      <c r="B208" s="22" t="s">
        <v>903</v>
      </c>
      <c r="C208" s="29">
        <v>670</v>
      </c>
      <c r="D208" s="13" t="s">
        <v>213</v>
      </c>
      <c r="E208" s="27" t="s">
        <v>1018</v>
      </c>
      <c r="F208" s="60">
        <v>200</v>
      </c>
      <c r="G208" s="16">
        <f>G209</f>
        <v>150.01</v>
      </c>
      <c r="H208" s="16">
        <f>H209</f>
        <v>150.01</v>
      </c>
      <c r="I208" s="73">
        <f t="shared" si="19"/>
        <v>100</v>
      </c>
    </row>
    <row r="209" spans="1:9" ht="46.5" customHeight="1" x14ac:dyDescent="0.25">
      <c r="A209" s="1" t="s">
        <v>284</v>
      </c>
      <c r="B209" s="22" t="s">
        <v>73</v>
      </c>
      <c r="C209" s="29">
        <v>670</v>
      </c>
      <c r="D209" s="13" t="s">
        <v>213</v>
      </c>
      <c r="E209" s="27" t="s">
        <v>1018</v>
      </c>
      <c r="F209" s="60">
        <v>240</v>
      </c>
      <c r="G209" s="16">
        <f>301.32-151.31</f>
        <v>150.01</v>
      </c>
      <c r="H209" s="74">
        <v>150.01</v>
      </c>
      <c r="I209" s="73">
        <f t="shared" si="19"/>
        <v>100</v>
      </c>
    </row>
    <row r="210" spans="1:9" ht="63" customHeight="1" x14ac:dyDescent="0.25">
      <c r="A210" s="1" t="s">
        <v>285</v>
      </c>
      <c r="B210" s="28" t="s">
        <v>899</v>
      </c>
      <c r="C210" s="34">
        <v>670</v>
      </c>
      <c r="D210" s="13" t="s">
        <v>213</v>
      </c>
      <c r="E210" s="13" t="s">
        <v>744</v>
      </c>
      <c r="F210" s="62"/>
      <c r="G210" s="16">
        <f>G214+G211</f>
        <v>1660.95</v>
      </c>
      <c r="H210" s="16">
        <f>H214+H211</f>
        <v>1583</v>
      </c>
      <c r="I210" s="73">
        <f t="shared" si="19"/>
        <v>95.306902676179291</v>
      </c>
    </row>
    <row r="211" spans="1:9" ht="141.75" customHeight="1" x14ac:dyDescent="0.25">
      <c r="A211" s="1" t="s">
        <v>286</v>
      </c>
      <c r="B211" s="28" t="s">
        <v>1019</v>
      </c>
      <c r="C211" s="34">
        <v>670</v>
      </c>
      <c r="D211" s="13" t="s">
        <v>213</v>
      </c>
      <c r="E211" s="13" t="s">
        <v>1020</v>
      </c>
      <c r="F211" s="62"/>
      <c r="G211" s="16">
        <f>G212</f>
        <v>1581.8</v>
      </c>
      <c r="H211" s="16">
        <f>H212</f>
        <v>1503.85</v>
      </c>
      <c r="I211" s="73">
        <f t="shared" si="19"/>
        <v>95.072069793905683</v>
      </c>
    </row>
    <row r="212" spans="1:9" ht="16.5" customHeight="1" x14ac:dyDescent="0.25">
      <c r="A212" s="1" t="s">
        <v>287</v>
      </c>
      <c r="B212" s="22" t="s">
        <v>157</v>
      </c>
      <c r="C212" s="34">
        <v>670</v>
      </c>
      <c r="D212" s="13" t="s">
        <v>213</v>
      </c>
      <c r="E212" s="13" t="s">
        <v>1020</v>
      </c>
      <c r="F212" s="62">
        <v>800</v>
      </c>
      <c r="G212" s="16">
        <f>G213</f>
        <v>1581.8</v>
      </c>
      <c r="H212" s="16">
        <f>H213</f>
        <v>1503.85</v>
      </c>
      <c r="I212" s="73">
        <f t="shared" si="19"/>
        <v>95.072069793905683</v>
      </c>
    </row>
    <row r="213" spans="1:9" ht="63" customHeight="1" x14ac:dyDescent="0.25">
      <c r="A213" s="1" t="s">
        <v>288</v>
      </c>
      <c r="B213" s="28" t="s">
        <v>905</v>
      </c>
      <c r="C213" s="34">
        <v>670</v>
      </c>
      <c r="D213" s="13" t="s">
        <v>213</v>
      </c>
      <c r="E213" s="13" t="s">
        <v>1020</v>
      </c>
      <c r="F213" s="62">
        <v>810</v>
      </c>
      <c r="G213" s="16">
        <v>1581.8</v>
      </c>
      <c r="H213" s="74">
        <v>1503.85</v>
      </c>
      <c r="I213" s="73">
        <f t="shared" si="19"/>
        <v>95.072069793905683</v>
      </c>
    </row>
    <row r="214" spans="1:9" ht="110.25" x14ac:dyDescent="0.25">
      <c r="A214" s="1" t="s">
        <v>289</v>
      </c>
      <c r="B214" s="22" t="s">
        <v>919</v>
      </c>
      <c r="C214" s="34">
        <v>670</v>
      </c>
      <c r="D214" s="13" t="s">
        <v>213</v>
      </c>
      <c r="E214" s="13" t="s">
        <v>745</v>
      </c>
      <c r="F214" s="62"/>
      <c r="G214" s="16">
        <f t="shared" ref="G214:H215" si="20">G215</f>
        <v>79.150000000000006</v>
      </c>
      <c r="H214" s="16">
        <f t="shared" si="20"/>
        <v>79.150000000000006</v>
      </c>
      <c r="I214" s="73">
        <f t="shared" si="19"/>
        <v>100</v>
      </c>
    </row>
    <row r="215" spans="1:9" x14ac:dyDescent="0.25">
      <c r="A215" s="1" t="s">
        <v>290</v>
      </c>
      <c r="B215" s="22" t="s">
        <v>157</v>
      </c>
      <c r="C215" s="34">
        <v>670</v>
      </c>
      <c r="D215" s="13" t="s">
        <v>213</v>
      </c>
      <c r="E215" s="13" t="s">
        <v>745</v>
      </c>
      <c r="F215" s="62">
        <v>800</v>
      </c>
      <c r="G215" s="16">
        <f t="shared" si="20"/>
        <v>79.150000000000006</v>
      </c>
      <c r="H215" s="16">
        <f t="shared" si="20"/>
        <v>79.150000000000006</v>
      </c>
      <c r="I215" s="73">
        <f t="shared" si="19"/>
        <v>100</v>
      </c>
    </row>
    <row r="216" spans="1:9" ht="61.5" customHeight="1" x14ac:dyDescent="0.25">
      <c r="A216" s="1" t="s">
        <v>291</v>
      </c>
      <c r="B216" s="28" t="s">
        <v>905</v>
      </c>
      <c r="C216" s="34">
        <v>670</v>
      </c>
      <c r="D216" s="13" t="s">
        <v>213</v>
      </c>
      <c r="E216" s="13" t="s">
        <v>745</v>
      </c>
      <c r="F216" s="62">
        <v>810</v>
      </c>
      <c r="G216" s="16">
        <f>150-70.85</f>
        <v>79.150000000000006</v>
      </c>
      <c r="H216" s="74">
        <v>79.150000000000006</v>
      </c>
      <c r="I216" s="73">
        <f t="shared" si="19"/>
        <v>100</v>
      </c>
    </row>
    <row r="217" spans="1:9" x14ac:dyDescent="0.25">
      <c r="A217" s="1" t="s">
        <v>292</v>
      </c>
      <c r="B217" s="23" t="s">
        <v>189</v>
      </c>
      <c r="C217" s="24">
        <v>670</v>
      </c>
      <c r="D217" s="9" t="s">
        <v>190</v>
      </c>
      <c r="E217" s="9"/>
      <c r="F217" s="59"/>
      <c r="G217" s="11">
        <f>G218+G234</f>
        <v>7358.34</v>
      </c>
      <c r="H217" s="11">
        <f>H218+H234</f>
        <v>7331.1999999999989</v>
      </c>
      <c r="I217" s="73">
        <f t="shared" si="19"/>
        <v>99.631166812079883</v>
      </c>
    </row>
    <row r="218" spans="1:9" ht="14.25" customHeight="1" x14ac:dyDescent="0.25">
      <c r="A218" s="1" t="s">
        <v>293</v>
      </c>
      <c r="B218" s="12" t="s">
        <v>191</v>
      </c>
      <c r="C218" s="34">
        <v>670</v>
      </c>
      <c r="D218" s="13" t="s">
        <v>192</v>
      </c>
      <c r="E218" s="13"/>
      <c r="F218" s="62"/>
      <c r="G218" s="16">
        <f>G224+G229</f>
        <v>1874.1</v>
      </c>
      <c r="H218" s="16">
        <f>H224+H229</f>
        <v>1874.1</v>
      </c>
      <c r="I218" s="73">
        <f t="shared" si="19"/>
        <v>100</v>
      </c>
    </row>
    <row r="219" spans="1:9" ht="1.5" hidden="1" customHeight="1" x14ac:dyDescent="0.25">
      <c r="A219" s="1" t="s">
        <v>273</v>
      </c>
      <c r="B219" s="28" t="s">
        <v>208</v>
      </c>
      <c r="C219" s="34">
        <v>670</v>
      </c>
      <c r="D219" s="13" t="s">
        <v>192</v>
      </c>
      <c r="E219" s="13" t="s">
        <v>170</v>
      </c>
      <c r="F219" s="62"/>
      <c r="G219" s="16">
        <f>G220+G230</f>
        <v>1874.1</v>
      </c>
      <c r="H219" s="69"/>
      <c r="I219" s="73">
        <f t="shared" si="19"/>
        <v>0</v>
      </c>
    </row>
    <row r="220" spans="1:9" ht="47.25" hidden="1" x14ac:dyDescent="0.25">
      <c r="A220" s="1" t="s">
        <v>274</v>
      </c>
      <c r="B220" s="28" t="s">
        <v>227</v>
      </c>
      <c r="C220" s="34">
        <v>670</v>
      </c>
      <c r="D220" s="13" t="s">
        <v>192</v>
      </c>
      <c r="E220" s="13" t="s">
        <v>193</v>
      </c>
      <c r="F220" s="62"/>
      <c r="G220" s="16">
        <f>G221+G226</f>
        <v>1874.1</v>
      </c>
      <c r="H220" s="69"/>
      <c r="I220" s="73">
        <f t="shared" si="19"/>
        <v>0</v>
      </c>
    </row>
    <row r="221" spans="1:9" ht="141.75" hidden="1" customHeight="1" x14ac:dyDescent="0.25">
      <c r="A221" s="1" t="s">
        <v>275</v>
      </c>
      <c r="B221" s="28" t="s">
        <v>228</v>
      </c>
      <c r="C221" s="34">
        <v>670</v>
      </c>
      <c r="D221" s="13" t="s">
        <v>192</v>
      </c>
      <c r="E221" s="13" t="s">
        <v>194</v>
      </c>
      <c r="F221" s="62"/>
      <c r="G221" s="16">
        <f t="shared" ref="G221:G222" si="21">G222</f>
        <v>0</v>
      </c>
      <c r="H221" s="69"/>
      <c r="I221" s="73" t="e">
        <f t="shared" si="19"/>
        <v>#DIV/0!</v>
      </c>
    </row>
    <row r="222" spans="1:9" hidden="1" x14ac:dyDescent="0.25">
      <c r="A222" s="1" t="s">
        <v>276</v>
      </c>
      <c r="B222" s="22" t="s">
        <v>17</v>
      </c>
      <c r="C222" s="34">
        <v>670</v>
      </c>
      <c r="D222" s="13" t="s">
        <v>192</v>
      </c>
      <c r="E222" s="13" t="s">
        <v>194</v>
      </c>
      <c r="F222" s="62">
        <v>500</v>
      </c>
      <c r="G222" s="16">
        <f t="shared" si="21"/>
        <v>0</v>
      </c>
      <c r="H222" s="69"/>
      <c r="I222" s="73" t="e">
        <f t="shared" si="19"/>
        <v>#DIV/0!</v>
      </c>
    </row>
    <row r="223" spans="1:9" hidden="1" x14ac:dyDescent="0.25">
      <c r="A223" s="1" t="s">
        <v>277</v>
      </c>
      <c r="B223" s="22" t="s">
        <v>195</v>
      </c>
      <c r="C223" s="34">
        <v>670</v>
      </c>
      <c r="D223" s="13" t="s">
        <v>192</v>
      </c>
      <c r="E223" s="13" t="s">
        <v>194</v>
      </c>
      <c r="F223" s="62">
        <v>540</v>
      </c>
      <c r="G223" s="16"/>
      <c r="H223" s="69"/>
      <c r="I223" s="73" t="e">
        <f t="shared" si="19"/>
        <v>#DIV/0!</v>
      </c>
    </row>
    <row r="224" spans="1:9" ht="78.75" x14ac:dyDescent="0.25">
      <c r="A224" s="1" t="s">
        <v>294</v>
      </c>
      <c r="B224" s="28" t="s">
        <v>208</v>
      </c>
      <c r="C224" s="34">
        <v>670</v>
      </c>
      <c r="D224" s="13" t="s">
        <v>192</v>
      </c>
      <c r="E224" s="13" t="s">
        <v>734</v>
      </c>
      <c r="F224" s="62"/>
      <c r="G224" s="16">
        <f>G225</f>
        <v>1874.1</v>
      </c>
      <c r="H224" s="16">
        <f>H225</f>
        <v>1874.1</v>
      </c>
      <c r="I224" s="73">
        <f t="shared" si="19"/>
        <v>100</v>
      </c>
    </row>
    <row r="225" spans="1:9" ht="47.25" x14ac:dyDescent="0.25">
      <c r="A225" s="1" t="s">
        <v>295</v>
      </c>
      <c r="B225" s="28" t="s">
        <v>227</v>
      </c>
      <c r="C225" s="34">
        <v>670</v>
      </c>
      <c r="D225" s="13" t="s">
        <v>192</v>
      </c>
      <c r="E225" s="13" t="s">
        <v>753</v>
      </c>
      <c r="F225" s="62"/>
      <c r="G225" s="16">
        <f>G226</f>
        <v>1874.1</v>
      </c>
      <c r="H225" s="16">
        <f>H226</f>
        <v>1874.1</v>
      </c>
      <c r="I225" s="73">
        <f t="shared" si="19"/>
        <v>100</v>
      </c>
    </row>
    <row r="226" spans="1:9" ht="156.75" customHeight="1" x14ac:dyDescent="0.25">
      <c r="A226" s="1" t="s">
        <v>296</v>
      </c>
      <c r="B226" s="28" t="s">
        <v>752</v>
      </c>
      <c r="C226" s="34">
        <v>670</v>
      </c>
      <c r="D226" s="13" t="s">
        <v>192</v>
      </c>
      <c r="E226" s="13" t="s">
        <v>754</v>
      </c>
      <c r="F226" s="62"/>
      <c r="G226" s="16">
        <f t="shared" ref="G226:H227" si="22">G227</f>
        <v>1874.1</v>
      </c>
      <c r="H226" s="16">
        <f t="shared" si="22"/>
        <v>1874.1</v>
      </c>
      <c r="I226" s="73">
        <f t="shared" si="19"/>
        <v>100</v>
      </c>
    </row>
    <row r="227" spans="1:9" x14ac:dyDescent="0.25">
      <c r="A227" s="1" t="s">
        <v>297</v>
      </c>
      <c r="B227" s="22" t="s">
        <v>157</v>
      </c>
      <c r="C227" s="34">
        <v>670</v>
      </c>
      <c r="D227" s="13" t="s">
        <v>192</v>
      </c>
      <c r="E227" s="13" t="s">
        <v>754</v>
      </c>
      <c r="F227" s="62">
        <v>800</v>
      </c>
      <c r="G227" s="16">
        <f t="shared" si="22"/>
        <v>1874.1</v>
      </c>
      <c r="H227" s="16">
        <f t="shared" si="22"/>
        <v>1874.1</v>
      </c>
      <c r="I227" s="73">
        <f t="shared" si="19"/>
        <v>100</v>
      </c>
    </row>
    <row r="228" spans="1:9" ht="69.75" customHeight="1" x14ac:dyDescent="0.25">
      <c r="A228" s="1" t="s">
        <v>298</v>
      </c>
      <c r="B228" s="28" t="s">
        <v>905</v>
      </c>
      <c r="C228" s="34">
        <v>670</v>
      </c>
      <c r="D228" s="13" t="s">
        <v>192</v>
      </c>
      <c r="E228" s="13" t="s">
        <v>754</v>
      </c>
      <c r="F228" s="62">
        <v>810</v>
      </c>
      <c r="G228" s="16">
        <f>1554.3+319.8</f>
        <v>1874.1</v>
      </c>
      <c r="H228" s="75">
        <v>1874.1</v>
      </c>
      <c r="I228" s="73">
        <f t="shared" si="19"/>
        <v>100</v>
      </c>
    </row>
    <row r="229" spans="1:9" ht="34.5" hidden="1" customHeight="1" x14ac:dyDescent="0.25">
      <c r="A229" s="1" t="s">
        <v>278</v>
      </c>
      <c r="B229" s="28" t="s">
        <v>767</v>
      </c>
      <c r="C229" s="34">
        <v>670</v>
      </c>
      <c r="D229" s="13" t="s">
        <v>192</v>
      </c>
      <c r="E229" s="13" t="s">
        <v>755</v>
      </c>
      <c r="F229" s="62"/>
      <c r="G229" s="16">
        <f>G231</f>
        <v>0</v>
      </c>
      <c r="H229" s="69"/>
      <c r="I229" s="73" t="e">
        <f t="shared" si="19"/>
        <v>#DIV/0!</v>
      </c>
    </row>
    <row r="230" spans="1:9" ht="48" hidden="1" customHeight="1" x14ac:dyDescent="0.25">
      <c r="A230" s="1" t="s">
        <v>279</v>
      </c>
      <c r="B230" s="50" t="s">
        <v>920</v>
      </c>
      <c r="C230" s="34">
        <v>670</v>
      </c>
      <c r="D230" s="13" t="s">
        <v>192</v>
      </c>
      <c r="E230" s="13" t="s">
        <v>756</v>
      </c>
      <c r="F230" s="62"/>
      <c r="G230" s="16">
        <f>G231</f>
        <v>0</v>
      </c>
      <c r="H230" s="69"/>
      <c r="I230" s="73" t="e">
        <f t="shared" si="19"/>
        <v>#DIV/0!</v>
      </c>
    </row>
    <row r="231" spans="1:9" ht="126.75" hidden="1" customHeight="1" x14ac:dyDescent="0.25">
      <c r="A231" s="1" t="s">
        <v>280</v>
      </c>
      <c r="B231" s="50" t="s">
        <v>921</v>
      </c>
      <c r="C231" s="34">
        <v>670</v>
      </c>
      <c r="D231" s="13" t="s">
        <v>192</v>
      </c>
      <c r="E231" s="13" t="s">
        <v>757</v>
      </c>
      <c r="F231" s="62"/>
      <c r="G231" s="16">
        <f>G232</f>
        <v>0</v>
      </c>
      <c r="H231" s="69"/>
      <c r="I231" s="73" t="e">
        <f t="shared" si="19"/>
        <v>#DIV/0!</v>
      </c>
    </row>
    <row r="232" spans="1:9" ht="33" hidden="1" customHeight="1" x14ac:dyDescent="0.25">
      <c r="A232" s="1" t="s">
        <v>281</v>
      </c>
      <c r="B232" s="22" t="s">
        <v>903</v>
      </c>
      <c r="C232" s="34">
        <v>670</v>
      </c>
      <c r="D232" s="13" t="s">
        <v>192</v>
      </c>
      <c r="E232" s="13" t="s">
        <v>757</v>
      </c>
      <c r="F232" s="62">
        <v>200</v>
      </c>
      <c r="G232" s="16">
        <f>G233</f>
        <v>0</v>
      </c>
      <c r="H232" s="69"/>
      <c r="I232" s="73" t="e">
        <f t="shared" si="19"/>
        <v>#DIV/0!</v>
      </c>
    </row>
    <row r="233" spans="1:9" ht="48" hidden="1" customHeight="1" x14ac:dyDescent="0.25">
      <c r="A233" s="1" t="s">
        <v>282</v>
      </c>
      <c r="B233" s="22" t="s">
        <v>73</v>
      </c>
      <c r="C233" s="34">
        <v>670</v>
      </c>
      <c r="D233" s="13" t="s">
        <v>192</v>
      </c>
      <c r="E233" s="13" t="s">
        <v>757</v>
      </c>
      <c r="F233" s="62">
        <v>240</v>
      </c>
      <c r="G233" s="16">
        <v>0</v>
      </c>
      <c r="H233" s="69"/>
      <c r="I233" s="73" t="e">
        <f t="shared" si="19"/>
        <v>#DIV/0!</v>
      </c>
    </row>
    <row r="234" spans="1:9" ht="31.5" x14ac:dyDescent="0.25">
      <c r="A234" s="1" t="s">
        <v>299</v>
      </c>
      <c r="B234" s="28" t="s">
        <v>196</v>
      </c>
      <c r="C234" s="34">
        <v>670</v>
      </c>
      <c r="D234" s="13" t="s">
        <v>197</v>
      </c>
      <c r="E234" s="13"/>
      <c r="F234" s="62"/>
      <c r="G234" s="16">
        <f>G235</f>
        <v>5484.24</v>
      </c>
      <c r="H234" s="16">
        <f>H235</f>
        <v>5457.0999999999995</v>
      </c>
      <c r="I234" s="73">
        <f t="shared" si="19"/>
        <v>99.50512741966071</v>
      </c>
    </row>
    <row r="235" spans="1:9" ht="80.25" customHeight="1" x14ac:dyDescent="0.25">
      <c r="A235" s="1" t="s">
        <v>300</v>
      </c>
      <c r="B235" s="28" t="s">
        <v>208</v>
      </c>
      <c r="C235" s="34">
        <v>670</v>
      </c>
      <c r="D235" s="13" t="s">
        <v>197</v>
      </c>
      <c r="E235" s="13" t="s">
        <v>734</v>
      </c>
      <c r="F235" s="62"/>
      <c r="G235" s="16">
        <f>G236+G240+G243</f>
        <v>5484.24</v>
      </c>
      <c r="H235" s="16">
        <f>H236+H240+H243</f>
        <v>5457.0999999999995</v>
      </c>
      <c r="I235" s="73">
        <f t="shared" si="19"/>
        <v>99.50512741966071</v>
      </c>
    </row>
    <row r="236" spans="1:9" ht="45.75" customHeight="1" x14ac:dyDescent="0.25">
      <c r="A236" s="1" t="s">
        <v>301</v>
      </c>
      <c r="B236" s="28" t="s">
        <v>758</v>
      </c>
      <c r="C236" s="34">
        <v>670</v>
      </c>
      <c r="D236" s="13" t="s">
        <v>197</v>
      </c>
      <c r="E236" s="13" t="s">
        <v>753</v>
      </c>
      <c r="F236" s="62"/>
      <c r="G236" s="16">
        <f t="shared" ref="G236:H238" si="23">G237</f>
        <v>145.80000000000007</v>
      </c>
      <c r="H236" s="16">
        <f t="shared" si="23"/>
        <v>145.80000000000001</v>
      </c>
      <c r="I236" s="73">
        <f t="shared" si="19"/>
        <v>99.999999999999972</v>
      </c>
    </row>
    <row r="237" spans="1:9" ht="145.5" customHeight="1" x14ac:dyDescent="0.25">
      <c r="A237" s="1" t="s">
        <v>302</v>
      </c>
      <c r="B237" s="28" t="s">
        <v>759</v>
      </c>
      <c r="C237" s="34">
        <v>670</v>
      </c>
      <c r="D237" s="13" t="s">
        <v>197</v>
      </c>
      <c r="E237" s="13" t="s">
        <v>760</v>
      </c>
      <c r="F237" s="62"/>
      <c r="G237" s="16">
        <f t="shared" si="23"/>
        <v>145.80000000000007</v>
      </c>
      <c r="H237" s="16">
        <f t="shared" si="23"/>
        <v>145.80000000000001</v>
      </c>
      <c r="I237" s="73">
        <f t="shared" si="19"/>
        <v>99.999999999999972</v>
      </c>
    </row>
    <row r="238" spans="1:9" ht="31.5" x14ac:dyDescent="0.25">
      <c r="A238" s="1" t="s">
        <v>303</v>
      </c>
      <c r="B238" s="22" t="s">
        <v>903</v>
      </c>
      <c r="C238" s="34">
        <v>670</v>
      </c>
      <c r="D238" s="13" t="s">
        <v>197</v>
      </c>
      <c r="E238" s="13" t="s">
        <v>760</v>
      </c>
      <c r="F238" s="62">
        <v>200</v>
      </c>
      <c r="G238" s="16">
        <f t="shared" si="23"/>
        <v>145.80000000000007</v>
      </c>
      <c r="H238" s="16">
        <f t="shared" si="23"/>
        <v>145.80000000000001</v>
      </c>
      <c r="I238" s="73">
        <f t="shared" si="19"/>
        <v>99.999999999999972</v>
      </c>
    </row>
    <row r="239" spans="1:9" ht="47.25" x14ac:dyDescent="0.25">
      <c r="A239" s="1" t="s">
        <v>304</v>
      </c>
      <c r="B239" s="22" t="s">
        <v>73</v>
      </c>
      <c r="C239" s="34">
        <v>670</v>
      </c>
      <c r="D239" s="13" t="s">
        <v>197</v>
      </c>
      <c r="E239" s="13" t="s">
        <v>760</v>
      </c>
      <c r="F239" s="62">
        <v>240</v>
      </c>
      <c r="G239" s="16">
        <f>1090-58.73-470.33-391.13-24.01</f>
        <v>145.80000000000007</v>
      </c>
      <c r="H239" s="75">
        <v>145.80000000000001</v>
      </c>
      <c r="I239" s="73">
        <f t="shared" si="19"/>
        <v>99.999999999999972</v>
      </c>
    </row>
    <row r="240" spans="1:9" ht="322.5" customHeight="1" x14ac:dyDescent="0.25">
      <c r="A240" s="1" t="s">
        <v>305</v>
      </c>
      <c r="B240" s="22" t="s">
        <v>1021</v>
      </c>
      <c r="C240" s="34">
        <v>670</v>
      </c>
      <c r="D240" s="13" t="s">
        <v>197</v>
      </c>
      <c r="E240" s="13" t="s">
        <v>1022</v>
      </c>
      <c r="F240" s="62"/>
      <c r="G240" s="16">
        <f>G241</f>
        <v>5280</v>
      </c>
      <c r="H240" s="16">
        <f>H241</f>
        <v>5252.86</v>
      </c>
      <c r="I240" s="73">
        <f t="shared" si="19"/>
        <v>99.485984848484847</v>
      </c>
    </row>
    <row r="241" spans="1:9" ht="31.5" x14ac:dyDescent="0.25">
      <c r="A241" s="1" t="s">
        <v>306</v>
      </c>
      <c r="B241" s="22" t="s">
        <v>903</v>
      </c>
      <c r="C241" s="34">
        <v>670</v>
      </c>
      <c r="D241" s="13" t="s">
        <v>197</v>
      </c>
      <c r="E241" s="13" t="s">
        <v>1022</v>
      </c>
      <c r="F241" s="62">
        <v>200</v>
      </c>
      <c r="G241" s="16">
        <f>G242</f>
        <v>5280</v>
      </c>
      <c r="H241" s="16">
        <f>H242</f>
        <v>5252.86</v>
      </c>
      <c r="I241" s="73">
        <f t="shared" si="19"/>
        <v>99.485984848484847</v>
      </c>
    </row>
    <row r="242" spans="1:9" ht="47.25" x14ac:dyDescent="0.25">
      <c r="A242" s="1" t="s">
        <v>678</v>
      </c>
      <c r="B242" s="22" t="s">
        <v>73</v>
      </c>
      <c r="C242" s="34">
        <v>670</v>
      </c>
      <c r="D242" s="13" t="s">
        <v>197</v>
      </c>
      <c r="E242" s="13" t="s">
        <v>1022</v>
      </c>
      <c r="F242" s="62">
        <v>240</v>
      </c>
      <c r="G242" s="16">
        <v>5280</v>
      </c>
      <c r="H242" s="74">
        <v>5252.86</v>
      </c>
      <c r="I242" s="73">
        <f t="shared" si="19"/>
        <v>99.485984848484847</v>
      </c>
    </row>
    <row r="243" spans="1:9" ht="288" customHeight="1" x14ac:dyDescent="0.25">
      <c r="A243" s="1" t="s">
        <v>679</v>
      </c>
      <c r="B243" s="22" t="s">
        <v>1023</v>
      </c>
      <c r="C243" s="34">
        <v>670</v>
      </c>
      <c r="D243" s="13" t="s">
        <v>197</v>
      </c>
      <c r="E243" s="13" t="s">
        <v>1024</v>
      </c>
      <c r="F243" s="62"/>
      <c r="G243" s="16">
        <f>G244</f>
        <v>58.44</v>
      </c>
      <c r="H243" s="16">
        <f>H244</f>
        <v>58.44</v>
      </c>
      <c r="I243" s="73">
        <f t="shared" si="19"/>
        <v>100</v>
      </c>
    </row>
    <row r="244" spans="1:9" ht="31.5" x14ac:dyDescent="0.25">
      <c r="A244" s="1" t="s">
        <v>680</v>
      </c>
      <c r="B244" s="22" t="s">
        <v>903</v>
      </c>
      <c r="C244" s="34">
        <v>670</v>
      </c>
      <c r="D244" s="13" t="s">
        <v>197</v>
      </c>
      <c r="E244" s="13" t="s">
        <v>1024</v>
      </c>
      <c r="F244" s="62">
        <v>200</v>
      </c>
      <c r="G244" s="16">
        <f>G245</f>
        <v>58.44</v>
      </c>
      <c r="H244" s="16">
        <f>H245</f>
        <v>58.44</v>
      </c>
      <c r="I244" s="73">
        <f t="shared" si="19"/>
        <v>100</v>
      </c>
    </row>
    <row r="245" spans="1:9" ht="47.25" x14ac:dyDescent="0.25">
      <c r="A245" s="1" t="s">
        <v>681</v>
      </c>
      <c r="B245" s="22" t="s">
        <v>73</v>
      </c>
      <c r="C245" s="34">
        <v>670</v>
      </c>
      <c r="D245" s="13" t="s">
        <v>197</v>
      </c>
      <c r="E245" s="13" t="s">
        <v>1024</v>
      </c>
      <c r="F245" s="62">
        <v>240</v>
      </c>
      <c r="G245" s="16">
        <f>58.73+2.57-2.86</f>
        <v>58.44</v>
      </c>
      <c r="H245" s="74">
        <v>58.44</v>
      </c>
      <c r="I245" s="73">
        <f t="shared" si="19"/>
        <v>100</v>
      </c>
    </row>
    <row r="246" spans="1:9" hidden="1" x14ac:dyDescent="0.25">
      <c r="A246" s="1" t="s">
        <v>680</v>
      </c>
      <c r="B246" s="8" t="s">
        <v>761</v>
      </c>
      <c r="C246" s="24">
        <v>670</v>
      </c>
      <c r="D246" s="9" t="s">
        <v>762</v>
      </c>
      <c r="E246" s="9"/>
      <c r="F246" s="59"/>
      <c r="G246" s="11">
        <f t="shared" ref="G246:G251" si="24">G247</f>
        <v>0</v>
      </c>
      <c r="H246" s="69"/>
      <c r="I246" s="73" t="e">
        <f t="shared" si="19"/>
        <v>#DIV/0!</v>
      </c>
    </row>
    <row r="247" spans="1:9" ht="31.5" hidden="1" x14ac:dyDescent="0.25">
      <c r="A247" s="1" t="s">
        <v>681</v>
      </c>
      <c r="B247" s="22" t="s">
        <v>763</v>
      </c>
      <c r="C247" s="34">
        <v>670</v>
      </c>
      <c r="D247" s="13" t="s">
        <v>764</v>
      </c>
      <c r="E247" s="13"/>
      <c r="F247" s="62"/>
      <c r="G247" s="16">
        <f t="shared" si="24"/>
        <v>0</v>
      </c>
      <c r="H247" s="69"/>
      <c r="I247" s="73" t="e">
        <f t="shared" si="19"/>
        <v>#DIV/0!</v>
      </c>
    </row>
    <row r="248" spans="1:9" ht="31.5" hidden="1" x14ac:dyDescent="0.25">
      <c r="A248" s="1" t="s">
        <v>682</v>
      </c>
      <c r="B248" s="28" t="s">
        <v>767</v>
      </c>
      <c r="C248" s="34">
        <v>670</v>
      </c>
      <c r="D248" s="13" t="s">
        <v>764</v>
      </c>
      <c r="E248" s="13" t="s">
        <v>755</v>
      </c>
      <c r="F248" s="62"/>
      <c r="G248" s="16">
        <f t="shared" si="24"/>
        <v>0</v>
      </c>
      <c r="H248" s="69"/>
      <c r="I248" s="73" t="e">
        <f t="shared" si="19"/>
        <v>#DIV/0!</v>
      </c>
    </row>
    <row r="249" spans="1:9" ht="78.75" hidden="1" x14ac:dyDescent="0.25">
      <c r="A249" s="1" t="s">
        <v>683</v>
      </c>
      <c r="B249" s="28" t="s">
        <v>974</v>
      </c>
      <c r="C249" s="34">
        <v>670</v>
      </c>
      <c r="D249" s="13" t="s">
        <v>764</v>
      </c>
      <c r="E249" s="13" t="s">
        <v>765</v>
      </c>
      <c r="F249" s="62"/>
      <c r="G249" s="16">
        <f t="shared" si="24"/>
        <v>0</v>
      </c>
      <c r="H249" s="69"/>
      <c r="I249" s="73" t="e">
        <f t="shared" si="19"/>
        <v>#DIV/0!</v>
      </c>
    </row>
    <row r="250" spans="1:9" ht="141.75" hidden="1" x14ac:dyDescent="0.25">
      <c r="A250" s="1" t="s">
        <v>684</v>
      </c>
      <c r="B250" s="22" t="s">
        <v>975</v>
      </c>
      <c r="C250" s="34">
        <v>670</v>
      </c>
      <c r="D250" s="13" t="s">
        <v>764</v>
      </c>
      <c r="E250" s="13" t="s">
        <v>766</v>
      </c>
      <c r="F250" s="62"/>
      <c r="G250" s="16">
        <f t="shared" si="24"/>
        <v>0</v>
      </c>
      <c r="H250" s="69"/>
      <c r="I250" s="73" t="e">
        <f t="shared" si="19"/>
        <v>#DIV/0!</v>
      </c>
    </row>
    <row r="251" spans="1:9" ht="31.5" hidden="1" x14ac:dyDescent="0.25">
      <c r="A251" s="1" t="s">
        <v>685</v>
      </c>
      <c r="B251" s="22" t="s">
        <v>903</v>
      </c>
      <c r="C251" s="34">
        <v>670</v>
      </c>
      <c r="D251" s="13" t="s">
        <v>764</v>
      </c>
      <c r="E251" s="13" t="s">
        <v>766</v>
      </c>
      <c r="F251" s="62">
        <v>200</v>
      </c>
      <c r="G251" s="16">
        <f t="shared" si="24"/>
        <v>0</v>
      </c>
      <c r="H251" s="69"/>
      <c r="I251" s="73" t="e">
        <f t="shared" si="19"/>
        <v>#DIV/0!</v>
      </c>
    </row>
    <row r="252" spans="1:9" ht="47.25" hidden="1" x14ac:dyDescent="0.25">
      <c r="A252" s="1" t="s">
        <v>686</v>
      </c>
      <c r="B252" s="22" t="s">
        <v>73</v>
      </c>
      <c r="C252" s="34">
        <v>670</v>
      </c>
      <c r="D252" s="13" t="s">
        <v>764</v>
      </c>
      <c r="E252" s="13" t="s">
        <v>766</v>
      </c>
      <c r="F252" s="62">
        <v>240</v>
      </c>
      <c r="G252" s="16">
        <f>33.5-33.5</f>
        <v>0</v>
      </c>
      <c r="H252" s="69"/>
      <c r="I252" s="73" t="e">
        <f t="shared" si="19"/>
        <v>#DIV/0!</v>
      </c>
    </row>
    <row r="253" spans="1:9" x14ac:dyDescent="0.25">
      <c r="A253" s="1" t="s">
        <v>682</v>
      </c>
      <c r="B253" s="8" t="s">
        <v>200</v>
      </c>
      <c r="C253" s="32">
        <v>670</v>
      </c>
      <c r="D253" s="31" t="s">
        <v>201</v>
      </c>
      <c r="E253" s="31"/>
      <c r="F253" s="59"/>
      <c r="G253" s="11">
        <f t="shared" ref="G253:H257" si="25">G254</f>
        <v>73.47</v>
      </c>
      <c r="H253" s="11">
        <f t="shared" si="25"/>
        <v>51</v>
      </c>
      <c r="I253" s="73">
        <f t="shared" si="19"/>
        <v>69.416088199265005</v>
      </c>
    </row>
    <row r="254" spans="1:9" x14ac:dyDescent="0.25">
      <c r="A254" s="1" t="s">
        <v>683</v>
      </c>
      <c r="B254" s="12" t="s">
        <v>202</v>
      </c>
      <c r="C254" s="34">
        <v>670</v>
      </c>
      <c r="D254" s="13" t="s">
        <v>203</v>
      </c>
      <c r="E254" s="13"/>
      <c r="F254" s="60"/>
      <c r="G254" s="16">
        <f t="shared" si="25"/>
        <v>73.47</v>
      </c>
      <c r="H254" s="16">
        <f t="shared" si="25"/>
        <v>51</v>
      </c>
      <c r="I254" s="73">
        <f t="shared" si="19"/>
        <v>69.416088199265005</v>
      </c>
    </row>
    <row r="255" spans="1:9" ht="31.5" customHeight="1" x14ac:dyDescent="0.25">
      <c r="A255" s="1" t="s">
        <v>684</v>
      </c>
      <c r="B255" s="28" t="s">
        <v>767</v>
      </c>
      <c r="C255" s="34">
        <v>670</v>
      </c>
      <c r="D255" s="13" t="s">
        <v>203</v>
      </c>
      <c r="E255" s="13" t="s">
        <v>755</v>
      </c>
      <c r="F255" s="60"/>
      <c r="G255" s="16">
        <f t="shared" si="25"/>
        <v>73.47</v>
      </c>
      <c r="H255" s="16">
        <f t="shared" si="25"/>
        <v>51</v>
      </c>
      <c r="I255" s="73">
        <f t="shared" si="19"/>
        <v>69.416088199265005</v>
      </c>
    </row>
    <row r="256" spans="1:9" ht="50.25" customHeight="1" x14ac:dyDescent="0.25">
      <c r="A256" s="1" t="s">
        <v>685</v>
      </c>
      <c r="B256" s="22" t="s">
        <v>231</v>
      </c>
      <c r="C256" s="34">
        <v>670</v>
      </c>
      <c r="D256" s="13" t="s">
        <v>203</v>
      </c>
      <c r="E256" s="13" t="s">
        <v>768</v>
      </c>
      <c r="F256" s="60"/>
      <c r="G256" s="16">
        <f>G257+G260</f>
        <v>73.47</v>
      </c>
      <c r="H256" s="16">
        <f>H257+H260</f>
        <v>51</v>
      </c>
      <c r="I256" s="73">
        <f t="shared" si="19"/>
        <v>69.416088199265005</v>
      </c>
    </row>
    <row r="257" spans="1:9" ht="126" customHeight="1" x14ac:dyDescent="0.25">
      <c r="A257" s="1" t="s">
        <v>686</v>
      </c>
      <c r="B257" s="28" t="s">
        <v>769</v>
      </c>
      <c r="C257" s="34">
        <v>670</v>
      </c>
      <c r="D257" s="13" t="s">
        <v>203</v>
      </c>
      <c r="E257" s="13" t="s">
        <v>770</v>
      </c>
      <c r="F257" s="60"/>
      <c r="G257" s="16">
        <f t="shared" si="25"/>
        <v>5.4699999999999989</v>
      </c>
      <c r="H257" s="16">
        <f t="shared" si="25"/>
        <v>5.47</v>
      </c>
      <c r="I257" s="73">
        <f t="shared" si="19"/>
        <v>100.00000000000001</v>
      </c>
    </row>
    <row r="258" spans="1:9" ht="31.5" x14ac:dyDescent="0.25">
      <c r="A258" s="1" t="s">
        <v>687</v>
      </c>
      <c r="B258" s="22" t="s">
        <v>903</v>
      </c>
      <c r="C258" s="34">
        <v>670</v>
      </c>
      <c r="D258" s="13" t="s">
        <v>203</v>
      </c>
      <c r="E258" s="13" t="s">
        <v>770</v>
      </c>
      <c r="F258" s="60">
        <v>200</v>
      </c>
      <c r="G258" s="16">
        <f>G259</f>
        <v>5.4699999999999989</v>
      </c>
      <c r="H258" s="16">
        <f>H259</f>
        <v>5.47</v>
      </c>
      <c r="I258" s="73">
        <f t="shared" si="19"/>
        <v>100.00000000000001</v>
      </c>
    </row>
    <row r="259" spans="1:9" ht="47.25" x14ac:dyDescent="0.25">
      <c r="A259" s="1" t="s">
        <v>688</v>
      </c>
      <c r="B259" s="22" t="s">
        <v>73</v>
      </c>
      <c r="C259" s="34">
        <v>670</v>
      </c>
      <c r="D259" s="13" t="s">
        <v>203</v>
      </c>
      <c r="E259" s="13" t="s">
        <v>770</v>
      </c>
      <c r="F259" s="60">
        <v>240</v>
      </c>
      <c r="G259" s="16">
        <f>8.2-2.73</f>
        <v>5.4699999999999989</v>
      </c>
      <c r="H259" s="74">
        <v>5.47</v>
      </c>
      <c r="I259" s="73">
        <f t="shared" si="19"/>
        <v>100.00000000000001</v>
      </c>
    </row>
    <row r="260" spans="1:9" ht="140.25" customHeight="1" x14ac:dyDescent="0.25">
      <c r="A260" s="1" t="s">
        <v>689</v>
      </c>
      <c r="B260" s="28" t="s">
        <v>771</v>
      </c>
      <c r="C260" s="34">
        <v>670</v>
      </c>
      <c r="D260" s="13" t="s">
        <v>203</v>
      </c>
      <c r="E260" s="13" t="s">
        <v>772</v>
      </c>
      <c r="F260" s="60"/>
      <c r="G260" s="16">
        <f>G261</f>
        <v>68</v>
      </c>
      <c r="H260" s="16">
        <f>H261</f>
        <v>45.53</v>
      </c>
      <c r="I260" s="73">
        <f t="shared" si="19"/>
        <v>66.955882352941174</v>
      </c>
    </row>
    <row r="261" spans="1:9" ht="31.5" x14ac:dyDescent="0.25">
      <c r="A261" s="1" t="s">
        <v>690</v>
      </c>
      <c r="B261" s="22" t="s">
        <v>903</v>
      </c>
      <c r="C261" s="34">
        <v>670</v>
      </c>
      <c r="D261" s="13" t="s">
        <v>203</v>
      </c>
      <c r="E261" s="13" t="s">
        <v>772</v>
      </c>
      <c r="F261" s="60">
        <v>200</v>
      </c>
      <c r="G261" s="16">
        <f>G262</f>
        <v>68</v>
      </c>
      <c r="H261" s="16">
        <f>H262</f>
        <v>45.53</v>
      </c>
      <c r="I261" s="73">
        <f t="shared" si="19"/>
        <v>66.955882352941174</v>
      </c>
    </row>
    <row r="262" spans="1:9" ht="47.25" x14ac:dyDescent="0.25">
      <c r="A262" s="1" t="s">
        <v>691</v>
      </c>
      <c r="B262" s="22" t="s">
        <v>73</v>
      </c>
      <c r="C262" s="34">
        <v>670</v>
      </c>
      <c r="D262" s="13" t="s">
        <v>203</v>
      </c>
      <c r="E262" s="13" t="s">
        <v>772</v>
      </c>
      <c r="F262" s="60">
        <v>240</v>
      </c>
      <c r="G262" s="16">
        <v>68</v>
      </c>
      <c r="H262" s="74">
        <v>45.53</v>
      </c>
      <c r="I262" s="73">
        <f t="shared" si="19"/>
        <v>66.955882352941174</v>
      </c>
    </row>
    <row r="263" spans="1:9" x14ac:dyDescent="0.25">
      <c r="A263" s="1" t="s">
        <v>692</v>
      </c>
      <c r="B263" s="8" t="s">
        <v>6</v>
      </c>
      <c r="C263" s="32">
        <v>670</v>
      </c>
      <c r="D263" s="31" t="s">
        <v>8</v>
      </c>
      <c r="E263" s="31"/>
      <c r="F263" s="61"/>
      <c r="G263" s="11">
        <f>G264</f>
        <v>1685.4199999999998</v>
      </c>
      <c r="H263" s="11">
        <f>H264</f>
        <v>1610.28</v>
      </c>
      <c r="I263" s="73">
        <f t="shared" si="19"/>
        <v>95.541764070676749</v>
      </c>
    </row>
    <row r="264" spans="1:9" x14ac:dyDescent="0.25">
      <c r="A264" s="1" t="s">
        <v>693</v>
      </c>
      <c r="B264" s="22" t="s">
        <v>204</v>
      </c>
      <c r="C264" s="26">
        <v>670</v>
      </c>
      <c r="D264" s="27" t="s">
        <v>16</v>
      </c>
      <c r="E264" s="27"/>
      <c r="F264" s="60"/>
      <c r="G264" s="16">
        <f>G269</f>
        <v>1685.4199999999998</v>
      </c>
      <c r="H264" s="16">
        <f>H269</f>
        <v>1610.28</v>
      </c>
      <c r="I264" s="73">
        <f t="shared" si="19"/>
        <v>95.541764070676749</v>
      </c>
    </row>
    <row r="265" spans="1:9" ht="31.5" hidden="1" x14ac:dyDescent="0.25">
      <c r="A265" s="1" t="s">
        <v>679</v>
      </c>
      <c r="B265" s="28" t="s">
        <v>205</v>
      </c>
      <c r="C265" s="29">
        <v>670</v>
      </c>
      <c r="D265" s="27" t="s">
        <v>16</v>
      </c>
      <c r="E265" s="27" t="s">
        <v>176</v>
      </c>
      <c r="F265" s="60"/>
      <c r="G265" s="16">
        <f t="shared" ref="G265:G267" si="26">G266</f>
        <v>0</v>
      </c>
      <c r="H265" s="69"/>
      <c r="I265" s="73" t="e">
        <f t="shared" ref="I265:I328" si="27">H265*100/G265</f>
        <v>#DIV/0!</v>
      </c>
    </row>
    <row r="266" spans="1:9" ht="143.25" hidden="1" customHeight="1" x14ac:dyDescent="0.25">
      <c r="A266" s="1" t="s">
        <v>680</v>
      </c>
      <c r="B266" s="22" t="s">
        <v>238</v>
      </c>
      <c r="C266" s="29">
        <v>670</v>
      </c>
      <c r="D266" s="27" t="s">
        <v>16</v>
      </c>
      <c r="E266" s="27" t="s">
        <v>177</v>
      </c>
      <c r="F266" s="60"/>
      <c r="G266" s="16">
        <f t="shared" si="26"/>
        <v>0</v>
      </c>
      <c r="H266" s="69"/>
      <c r="I266" s="73" t="e">
        <f t="shared" si="27"/>
        <v>#DIV/0!</v>
      </c>
    </row>
    <row r="267" spans="1:9" ht="31.5" hidden="1" x14ac:dyDescent="0.25">
      <c r="A267" s="1" t="s">
        <v>681</v>
      </c>
      <c r="B267" s="22" t="s">
        <v>71</v>
      </c>
      <c r="C267" s="29">
        <v>670</v>
      </c>
      <c r="D267" s="27" t="s">
        <v>16</v>
      </c>
      <c r="E267" s="27" t="s">
        <v>177</v>
      </c>
      <c r="F267" s="60">
        <v>200</v>
      </c>
      <c r="G267" s="16">
        <f t="shared" si="26"/>
        <v>0</v>
      </c>
      <c r="H267" s="69"/>
      <c r="I267" s="73" t="e">
        <f t="shared" si="27"/>
        <v>#DIV/0!</v>
      </c>
    </row>
    <row r="268" spans="1:9" ht="47.25" hidden="1" x14ac:dyDescent="0.25">
      <c r="A268" s="1" t="s">
        <v>682</v>
      </c>
      <c r="B268" s="22" t="s">
        <v>73</v>
      </c>
      <c r="C268" s="29">
        <v>670</v>
      </c>
      <c r="D268" s="27" t="s">
        <v>16</v>
      </c>
      <c r="E268" s="27" t="s">
        <v>177</v>
      </c>
      <c r="F268" s="60">
        <v>240</v>
      </c>
      <c r="G268" s="16">
        <v>0</v>
      </c>
      <c r="H268" s="69"/>
      <c r="I268" s="73" t="e">
        <f t="shared" si="27"/>
        <v>#DIV/0!</v>
      </c>
    </row>
    <row r="269" spans="1:9" ht="31.5" x14ac:dyDescent="0.25">
      <c r="A269" s="1" t="s">
        <v>694</v>
      </c>
      <c r="B269" s="17" t="s">
        <v>44</v>
      </c>
      <c r="C269" s="26">
        <v>670</v>
      </c>
      <c r="D269" s="27" t="s">
        <v>16</v>
      </c>
      <c r="E269" s="27" t="s">
        <v>717</v>
      </c>
      <c r="F269" s="60"/>
      <c r="G269" s="16">
        <f>G270+G274</f>
        <v>1685.4199999999998</v>
      </c>
      <c r="H269" s="16">
        <f>H270+H274</f>
        <v>1610.28</v>
      </c>
      <c r="I269" s="73">
        <f t="shared" si="27"/>
        <v>95.541764070676749</v>
      </c>
    </row>
    <row r="270" spans="1:9" ht="31.5" x14ac:dyDescent="0.25">
      <c r="A270" s="1" t="s">
        <v>72</v>
      </c>
      <c r="B270" s="22" t="s">
        <v>774</v>
      </c>
      <c r="C270" s="26">
        <v>670</v>
      </c>
      <c r="D270" s="27" t="s">
        <v>16</v>
      </c>
      <c r="E270" s="27" t="s">
        <v>775</v>
      </c>
      <c r="F270" s="60"/>
      <c r="G270" s="16">
        <f t="shared" ref="G270:H272" si="28">G271</f>
        <v>281.8</v>
      </c>
      <c r="H270" s="16">
        <f t="shared" si="28"/>
        <v>281.8</v>
      </c>
      <c r="I270" s="73">
        <f t="shared" si="27"/>
        <v>100</v>
      </c>
    </row>
    <row r="271" spans="1:9" ht="95.25" customHeight="1" x14ac:dyDescent="0.25">
      <c r="A271" s="1" t="s">
        <v>990</v>
      </c>
      <c r="B271" s="22" t="s">
        <v>1025</v>
      </c>
      <c r="C271" s="26">
        <v>670</v>
      </c>
      <c r="D271" s="27" t="s">
        <v>16</v>
      </c>
      <c r="E271" s="27" t="s">
        <v>1026</v>
      </c>
      <c r="F271" s="60"/>
      <c r="G271" s="16">
        <f t="shared" si="28"/>
        <v>281.8</v>
      </c>
      <c r="H271" s="16">
        <f t="shared" si="28"/>
        <v>281.8</v>
      </c>
      <c r="I271" s="73">
        <f t="shared" si="27"/>
        <v>100</v>
      </c>
    </row>
    <row r="272" spans="1:9" ht="31.5" x14ac:dyDescent="0.25">
      <c r="A272" s="1" t="s">
        <v>1078</v>
      </c>
      <c r="B272" s="28" t="s">
        <v>12</v>
      </c>
      <c r="C272" s="29">
        <v>670</v>
      </c>
      <c r="D272" s="27" t="s">
        <v>16</v>
      </c>
      <c r="E272" s="27" t="s">
        <v>1026</v>
      </c>
      <c r="F272" s="60">
        <v>300</v>
      </c>
      <c r="G272" s="16">
        <f t="shared" si="28"/>
        <v>281.8</v>
      </c>
      <c r="H272" s="16">
        <f t="shared" si="28"/>
        <v>281.8</v>
      </c>
      <c r="I272" s="73">
        <f t="shared" si="27"/>
        <v>100</v>
      </c>
    </row>
    <row r="273" spans="1:9" ht="31.5" customHeight="1" x14ac:dyDescent="0.25">
      <c r="A273" s="1" t="s">
        <v>1079</v>
      </c>
      <c r="B273" s="28" t="s">
        <v>165</v>
      </c>
      <c r="C273" s="29">
        <v>670</v>
      </c>
      <c r="D273" s="27" t="s">
        <v>16</v>
      </c>
      <c r="E273" s="27" t="s">
        <v>1026</v>
      </c>
      <c r="F273" s="60">
        <v>320</v>
      </c>
      <c r="G273" s="16">
        <v>281.8</v>
      </c>
      <c r="H273" s="75">
        <v>281.8</v>
      </c>
      <c r="I273" s="73">
        <f t="shared" si="27"/>
        <v>100</v>
      </c>
    </row>
    <row r="274" spans="1:9" ht="110.25" customHeight="1" x14ac:dyDescent="0.25">
      <c r="A274" s="1" t="s">
        <v>1080</v>
      </c>
      <c r="B274" s="28" t="s">
        <v>1027</v>
      </c>
      <c r="C274" s="29">
        <v>670</v>
      </c>
      <c r="D274" s="27" t="s">
        <v>16</v>
      </c>
      <c r="E274" s="27" t="s">
        <v>1028</v>
      </c>
      <c r="F274" s="60"/>
      <c r="G274" s="16">
        <f>G275</f>
        <v>1403.62</v>
      </c>
      <c r="H274" s="16">
        <f>H275</f>
        <v>1328.48</v>
      </c>
      <c r="I274" s="73">
        <f t="shared" si="27"/>
        <v>94.64669924908452</v>
      </c>
    </row>
    <row r="275" spans="1:9" ht="31.5" customHeight="1" x14ac:dyDescent="0.25">
      <c r="A275" s="1" t="s">
        <v>1081</v>
      </c>
      <c r="B275" s="28" t="s">
        <v>12</v>
      </c>
      <c r="C275" s="29">
        <v>670</v>
      </c>
      <c r="D275" s="27" t="s">
        <v>16</v>
      </c>
      <c r="E275" s="27" t="s">
        <v>1028</v>
      </c>
      <c r="F275" s="60">
        <v>300</v>
      </c>
      <c r="G275" s="16">
        <f>G276</f>
        <v>1403.62</v>
      </c>
      <c r="H275" s="16">
        <f>H276</f>
        <v>1328.48</v>
      </c>
      <c r="I275" s="73">
        <f t="shared" si="27"/>
        <v>94.64669924908452</v>
      </c>
    </row>
    <row r="276" spans="1:9" ht="31.5" customHeight="1" x14ac:dyDescent="0.25">
      <c r="A276" s="1" t="s">
        <v>695</v>
      </c>
      <c r="B276" s="28" t="s">
        <v>165</v>
      </c>
      <c r="C276" s="29">
        <v>670</v>
      </c>
      <c r="D276" s="27" t="s">
        <v>16</v>
      </c>
      <c r="E276" s="27" t="s">
        <v>1028</v>
      </c>
      <c r="F276" s="60">
        <v>320</v>
      </c>
      <c r="G276" s="16">
        <f>738.04+665.58</f>
        <v>1403.62</v>
      </c>
      <c r="H276" s="74">
        <v>1328.48</v>
      </c>
      <c r="I276" s="73">
        <f t="shared" si="27"/>
        <v>94.64669924908452</v>
      </c>
    </row>
    <row r="277" spans="1:9" ht="20.25" customHeight="1" x14ac:dyDescent="0.25">
      <c r="A277" s="1" t="s">
        <v>696</v>
      </c>
      <c r="B277" s="33" t="s">
        <v>778</v>
      </c>
      <c r="C277" s="30">
        <v>671</v>
      </c>
      <c r="D277" s="31"/>
      <c r="E277" s="31"/>
      <c r="F277" s="61"/>
      <c r="G277" s="11">
        <f t="shared" ref="G277:H283" si="29">G278</f>
        <v>2033.53</v>
      </c>
      <c r="H277" s="11">
        <f t="shared" si="29"/>
        <v>2009.85</v>
      </c>
      <c r="I277" s="73">
        <f t="shared" si="27"/>
        <v>98.835522465859867</v>
      </c>
    </row>
    <row r="278" spans="1:9" x14ac:dyDescent="0.25">
      <c r="A278" s="1" t="s">
        <v>697</v>
      </c>
      <c r="B278" s="12" t="s">
        <v>122</v>
      </c>
      <c r="C278" s="29">
        <v>671</v>
      </c>
      <c r="D278" s="13" t="s">
        <v>123</v>
      </c>
      <c r="E278" s="27"/>
      <c r="F278" s="60"/>
      <c r="G278" s="16">
        <f>G279+G288</f>
        <v>2033.53</v>
      </c>
      <c r="H278" s="16">
        <f>H279+H288</f>
        <v>2009.85</v>
      </c>
      <c r="I278" s="73">
        <f t="shared" si="27"/>
        <v>98.835522465859867</v>
      </c>
    </row>
    <row r="279" spans="1:9" ht="47.25" x14ac:dyDescent="0.25">
      <c r="A279" s="1" t="s">
        <v>698</v>
      </c>
      <c r="B279" s="22" t="s">
        <v>152</v>
      </c>
      <c r="C279" s="29">
        <v>671</v>
      </c>
      <c r="D279" s="27" t="s">
        <v>153</v>
      </c>
      <c r="E279" s="26"/>
      <c r="F279" s="60"/>
      <c r="G279" s="16">
        <f t="shared" si="29"/>
        <v>1493.94</v>
      </c>
      <c r="H279" s="16">
        <f t="shared" si="29"/>
        <v>1470.26</v>
      </c>
      <c r="I279" s="73">
        <f t="shared" si="27"/>
        <v>98.414929649115763</v>
      </c>
    </row>
    <row r="280" spans="1:9" ht="31.5" x14ac:dyDescent="0.25">
      <c r="A280" s="1" t="s">
        <v>699</v>
      </c>
      <c r="B280" s="22" t="s">
        <v>154</v>
      </c>
      <c r="C280" s="29">
        <v>671</v>
      </c>
      <c r="D280" s="27" t="s">
        <v>153</v>
      </c>
      <c r="E280" s="26">
        <v>2200000000</v>
      </c>
      <c r="F280" s="60"/>
      <c r="G280" s="16">
        <f t="shared" si="29"/>
        <v>1493.94</v>
      </c>
      <c r="H280" s="16">
        <f t="shared" si="29"/>
        <v>1470.26</v>
      </c>
      <c r="I280" s="73">
        <f t="shared" si="27"/>
        <v>98.414929649115763</v>
      </c>
    </row>
    <row r="281" spans="1:9" ht="31.5" x14ac:dyDescent="0.25">
      <c r="A281" s="1" t="s">
        <v>700</v>
      </c>
      <c r="B281" s="22" t="s">
        <v>155</v>
      </c>
      <c r="C281" s="29">
        <v>671</v>
      </c>
      <c r="D281" s="27" t="s">
        <v>153</v>
      </c>
      <c r="E281" s="26">
        <v>2210000000</v>
      </c>
      <c r="F281" s="60"/>
      <c r="G281" s="16">
        <f>G282+G285</f>
        <v>1493.94</v>
      </c>
      <c r="H281" s="16">
        <f>H282+H285</f>
        <v>1470.26</v>
      </c>
      <c r="I281" s="73">
        <f t="shared" si="27"/>
        <v>98.414929649115763</v>
      </c>
    </row>
    <row r="282" spans="1:9" ht="63" x14ac:dyDescent="0.25">
      <c r="A282" s="1" t="s">
        <v>701</v>
      </c>
      <c r="B282" s="22" t="s">
        <v>149</v>
      </c>
      <c r="C282" s="29">
        <v>671</v>
      </c>
      <c r="D282" s="27" t="s">
        <v>153</v>
      </c>
      <c r="E282" s="26">
        <v>2210000250</v>
      </c>
      <c r="F282" s="60"/>
      <c r="G282" s="16">
        <f t="shared" si="29"/>
        <v>1478.74</v>
      </c>
      <c r="H282" s="16">
        <f t="shared" si="29"/>
        <v>1455.06</v>
      </c>
      <c r="I282" s="73">
        <f t="shared" si="27"/>
        <v>98.398636677171098</v>
      </c>
    </row>
    <row r="283" spans="1:9" ht="94.5" x14ac:dyDescent="0.25">
      <c r="A283" s="1" t="s">
        <v>702</v>
      </c>
      <c r="B283" s="22" t="s">
        <v>150</v>
      </c>
      <c r="C283" s="29">
        <v>671</v>
      </c>
      <c r="D283" s="27" t="s">
        <v>153</v>
      </c>
      <c r="E283" s="26">
        <v>2210000250</v>
      </c>
      <c r="F283" s="60">
        <v>100</v>
      </c>
      <c r="G283" s="16">
        <f t="shared" si="29"/>
        <v>1478.74</v>
      </c>
      <c r="H283" s="16">
        <f t="shared" si="29"/>
        <v>1455.06</v>
      </c>
      <c r="I283" s="73">
        <f t="shared" si="27"/>
        <v>98.398636677171098</v>
      </c>
    </row>
    <row r="284" spans="1:9" ht="31.5" x14ac:dyDescent="0.25">
      <c r="A284" s="1" t="s">
        <v>307</v>
      </c>
      <c r="B284" s="22" t="s">
        <v>151</v>
      </c>
      <c r="C284" s="29">
        <v>671</v>
      </c>
      <c r="D284" s="27" t="s">
        <v>153</v>
      </c>
      <c r="E284" s="26">
        <v>2210000250</v>
      </c>
      <c r="F284" s="60">
        <v>120</v>
      </c>
      <c r="G284" s="16">
        <f>1282.8+117+93-67+67-14.06</f>
        <v>1478.74</v>
      </c>
      <c r="H284" s="74">
        <v>1455.06</v>
      </c>
      <c r="I284" s="73">
        <f t="shared" si="27"/>
        <v>98.398636677171098</v>
      </c>
    </row>
    <row r="285" spans="1:9" ht="81.75" customHeight="1" x14ac:dyDescent="0.25">
      <c r="A285" s="1" t="s">
        <v>308</v>
      </c>
      <c r="B285" s="22" t="s">
        <v>1167</v>
      </c>
      <c r="C285" s="29">
        <v>671</v>
      </c>
      <c r="D285" s="27" t="s">
        <v>153</v>
      </c>
      <c r="E285" s="26">
        <v>2210077450</v>
      </c>
      <c r="F285" s="60"/>
      <c r="G285" s="16">
        <f>G286</f>
        <v>15.2</v>
      </c>
      <c r="H285" s="16">
        <f>H286</f>
        <v>15.2</v>
      </c>
      <c r="I285" s="73">
        <f t="shared" si="27"/>
        <v>100</v>
      </c>
    </row>
    <row r="286" spans="1:9" ht="94.5" x14ac:dyDescent="0.25">
      <c r="A286" s="1" t="s">
        <v>309</v>
      </c>
      <c r="B286" s="22" t="s">
        <v>150</v>
      </c>
      <c r="C286" s="29">
        <v>671</v>
      </c>
      <c r="D286" s="27" t="s">
        <v>153</v>
      </c>
      <c r="E286" s="26">
        <v>2210077450</v>
      </c>
      <c r="F286" s="60">
        <v>100</v>
      </c>
      <c r="G286" s="16">
        <f>G287</f>
        <v>15.2</v>
      </c>
      <c r="H286" s="16">
        <f>H287</f>
        <v>15.2</v>
      </c>
      <c r="I286" s="73">
        <f t="shared" si="27"/>
        <v>100</v>
      </c>
    </row>
    <row r="287" spans="1:9" ht="31.5" x14ac:dyDescent="0.25">
      <c r="A287" s="1" t="s">
        <v>310</v>
      </c>
      <c r="B287" s="22" t="s">
        <v>151</v>
      </c>
      <c r="C287" s="29">
        <v>671</v>
      </c>
      <c r="D287" s="27" t="s">
        <v>153</v>
      </c>
      <c r="E287" s="26">
        <v>2210077450</v>
      </c>
      <c r="F287" s="60">
        <v>120</v>
      </c>
      <c r="G287" s="16">
        <v>15.2</v>
      </c>
      <c r="H287" s="75">
        <v>15.2</v>
      </c>
      <c r="I287" s="73">
        <f t="shared" si="27"/>
        <v>100</v>
      </c>
    </row>
    <row r="288" spans="1:9" ht="47.25" x14ac:dyDescent="0.25">
      <c r="A288" s="1" t="s">
        <v>311</v>
      </c>
      <c r="B288" s="43" t="s">
        <v>124</v>
      </c>
      <c r="C288" s="29">
        <v>671</v>
      </c>
      <c r="D288" s="27" t="s">
        <v>125</v>
      </c>
      <c r="E288" s="26"/>
      <c r="F288" s="60"/>
      <c r="G288" s="16">
        <f>G289</f>
        <v>539.58999999999992</v>
      </c>
      <c r="H288" s="16">
        <f>H289</f>
        <v>539.58999999999992</v>
      </c>
      <c r="I288" s="73">
        <f t="shared" si="27"/>
        <v>100</v>
      </c>
    </row>
    <row r="289" spans="1:9" ht="31.5" x14ac:dyDescent="0.25">
      <c r="A289" s="1" t="s">
        <v>991</v>
      </c>
      <c r="B289" s="22" t="s">
        <v>154</v>
      </c>
      <c r="C289" s="29">
        <v>671</v>
      </c>
      <c r="D289" s="27" t="s">
        <v>125</v>
      </c>
      <c r="E289" s="26">
        <v>2200000000</v>
      </c>
      <c r="F289" s="60"/>
      <c r="G289" s="16">
        <f>G290</f>
        <v>539.58999999999992</v>
      </c>
      <c r="H289" s="16">
        <f>H290</f>
        <v>539.58999999999992</v>
      </c>
      <c r="I289" s="73">
        <f t="shared" si="27"/>
        <v>100</v>
      </c>
    </row>
    <row r="290" spans="1:9" ht="31.5" x14ac:dyDescent="0.25">
      <c r="A290" s="1" t="s">
        <v>312</v>
      </c>
      <c r="B290" s="22" t="s">
        <v>155</v>
      </c>
      <c r="C290" s="29">
        <v>671</v>
      </c>
      <c r="D290" s="27" t="s">
        <v>125</v>
      </c>
      <c r="E290" s="26">
        <v>2210000000</v>
      </c>
      <c r="F290" s="60"/>
      <c r="G290" s="16">
        <f>G291+G294</f>
        <v>539.58999999999992</v>
      </c>
      <c r="H290" s="16">
        <f>H291+H294</f>
        <v>539.58999999999992</v>
      </c>
      <c r="I290" s="73">
        <f t="shared" si="27"/>
        <v>100</v>
      </c>
    </row>
    <row r="291" spans="1:9" ht="63" x14ac:dyDescent="0.25">
      <c r="A291" s="1" t="s">
        <v>313</v>
      </c>
      <c r="B291" s="22" t="s">
        <v>149</v>
      </c>
      <c r="C291" s="29">
        <v>671</v>
      </c>
      <c r="D291" s="27" t="s">
        <v>125</v>
      </c>
      <c r="E291" s="26">
        <v>2210000250</v>
      </c>
      <c r="F291" s="60"/>
      <c r="G291" s="16">
        <f>G292</f>
        <v>534.66</v>
      </c>
      <c r="H291" s="16">
        <f>H292</f>
        <v>534.66</v>
      </c>
      <c r="I291" s="73">
        <f t="shared" si="27"/>
        <v>100</v>
      </c>
    </row>
    <row r="292" spans="1:9" ht="94.5" x14ac:dyDescent="0.25">
      <c r="A292" s="1" t="s">
        <v>314</v>
      </c>
      <c r="B292" s="22" t="s">
        <v>150</v>
      </c>
      <c r="C292" s="29">
        <v>671</v>
      </c>
      <c r="D292" s="27" t="s">
        <v>125</v>
      </c>
      <c r="E292" s="26">
        <v>2210000250</v>
      </c>
      <c r="F292" s="60">
        <v>100</v>
      </c>
      <c r="G292" s="16">
        <f>G293</f>
        <v>534.66</v>
      </c>
      <c r="H292" s="16">
        <f>H293</f>
        <v>534.66</v>
      </c>
      <c r="I292" s="73">
        <f t="shared" si="27"/>
        <v>100</v>
      </c>
    </row>
    <row r="293" spans="1:9" ht="31.5" x14ac:dyDescent="0.25">
      <c r="A293" s="1" t="s">
        <v>315</v>
      </c>
      <c r="B293" s="22" t="s">
        <v>151</v>
      </c>
      <c r="C293" s="29">
        <v>671</v>
      </c>
      <c r="D293" s="27" t="s">
        <v>125</v>
      </c>
      <c r="E293" s="26">
        <v>2210000250</v>
      </c>
      <c r="F293" s="60">
        <v>120</v>
      </c>
      <c r="G293" s="16">
        <f>484+13+30-6.97+8.97+5.66</f>
        <v>534.66</v>
      </c>
      <c r="H293" s="74">
        <v>534.66</v>
      </c>
      <c r="I293" s="73">
        <f t="shared" si="27"/>
        <v>100</v>
      </c>
    </row>
    <row r="294" spans="1:9" ht="81.75" customHeight="1" x14ac:dyDescent="0.25">
      <c r="A294" s="1" t="s">
        <v>316</v>
      </c>
      <c r="B294" s="22" t="s">
        <v>1167</v>
      </c>
      <c r="C294" s="29">
        <v>671</v>
      </c>
      <c r="D294" s="27" t="s">
        <v>125</v>
      </c>
      <c r="E294" s="26">
        <v>2210077450</v>
      </c>
      <c r="F294" s="60"/>
      <c r="G294" s="16">
        <f>G295</f>
        <v>4.93</v>
      </c>
      <c r="H294" s="16">
        <f>H295</f>
        <v>4.93</v>
      </c>
      <c r="I294" s="73">
        <f t="shared" si="27"/>
        <v>100</v>
      </c>
    </row>
    <row r="295" spans="1:9" ht="94.5" x14ac:dyDescent="0.25">
      <c r="A295" s="1" t="s">
        <v>317</v>
      </c>
      <c r="B295" s="22" t="s">
        <v>150</v>
      </c>
      <c r="C295" s="29">
        <v>671</v>
      </c>
      <c r="D295" s="27" t="s">
        <v>125</v>
      </c>
      <c r="E295" s="26">
        <v>2210077450</v>
      </c>
      <c r="F295" s="60">
        <v>100</v>
      </c>
      <c r="G295" s="16">
        <f>G296</f>
        <v>4.93</v>
      </c>
      <c r="H295" s="16">
        <f>H296</f>
        <v>4.93</v>
      </c>
      <c r="I295" s="73">
        <f t="shared" si="27"/>
        <v>100</v>
      </c>
    </row>
    <row r="296" spans="1:9" ht="31.5" x14ac:dyDescent="0.25">
      <c r="A296" s="1" t="s">
        <v>318</v>
      </c>
      <c r="B296" s="22" t="s">
        <v>151</v>
      </c>
      <c r="C296" s="29">
        <v>671</v>
      </c>
      <c r="D296" s="27" t="s">
        <v>125</v>
      </c>
      <c r="E296" s="26">
        <v>2210077450</v>
      </c>
      <c r="F296" s="60">
        <v>120</v>
      </c>
      <c r="G296" s="16">
        <v>4.93</v>
      </c>
      <c r="H296" s="74">
        <v>4.93</v>
      </c>
      <c r="I296" s="73">
        <f t="shared" si="27"/>
        <v>100</v>
      </c>
    </row>
    <row r="297" spans="1:9" ht="49.5" customHeight="1" x14ac:dyDescent="0.25">
      <c r="A297" s="1" t="s">
        <v>319</v>
      </c>
      <c r="B297" s="35" t="s">
        <v>26</v>
      </c>
      <c r="C297" s="36">
        <v>750</v>
      </c>
      <c r="D297" s="36"/>
      <c r="E297" s="19"/>
      <c r="F297" s="63"/>
      <c r="G297" s="11">
        <f>G298+G355+G464</f>
        <v>74359.850000000006</v>
      </c>
      <c r="H297" s="11">
        <f>H298+H355+H464</f>
        <v>74346.52</v>
      </c>
      <c r="I297" s="73">
        <f t="shared" si="27"/>
        <v>99.982073659373967</v>
      </c>
    </row>
    <row r="298" spans="1:9" x14ac:dyDescent="0.25">
      <c r="A298" s="1" t="s">
        <v>320</v>
      </c>
      <c r="B298" s="35" t="s">
        <v>81</v>
      </c>
      <c r="C298" s="19" t="s">
        <v>27</v>
      </c>
      <c r="D298" s="19" t="s">
        <v>28</v>
      </c>
      <c r="E298" s="19"/>
      <c r="F298" s="63"/>
      <c r="G298" s="11">
        <f>G308+G318</f>
        <v>3820.43</v>
      </c>
      <c r="H298" s="11">
        <f>H308+H318</f>
        <v>3820.43</v>
      </c>
      <c r="I298" s="73">
        <f t="shared" si="27"/>
        <v>100</v>
      </c>
    </row>
    <row r="299" spans="1:9" ht="21.75" hidden="1" customHeight="1" x14ac:dyDescent="0.25">
      <c r="A299" s="1" t="s">
        <v>695</v>
      </c>
      <c r="B299" s="17" t="s">
        <v>41</v>
      </c>
      <c r="C299" s="15" t="s">
        <v>27</v>
      </c>
      <c r="D299" s="15" t="s">
        <v>934</v>
      </c>
      <c r="E299" s="15" t="s">
        <v>792</v>
      </c>
      <c r="F299" s="57" t="s">
        <v>42</v>
      </c>
      <c r="G299" s="16">
        <v>0</v>
      </c>
      <c r="H299" s="69"/>
      <c r="I299" s="73" t="e">
        <f t="shared" si="27"/>
        <v>#DIV/0!</v>
      </c>
    </row>
    <row r="300" spans="1:9" ht="141.75" hidden="1" customHeight="1" x14ac:dyDescent="0.25">
      <c r="A300" s="1" t="s">
        <v>696</v>
      </c>
      <c r="B300" s="17" t="s">
        <v>40</v>
      </c>
      <c r="C300" s="15" t="s">
        <v>27</v>
      </c>
      <c r="D300" s="15" t="s">
        <v>934</v>
      </c>
      <c r="E300" s="15" t="s">
        <v>793</v>
      </c>
      <c r="F300" s="57"/>
      <c r="G300" s="16">
        <f>G301</f>
        <v>0</v>
      </c>
      <c r="H300" s="69"/>
      <c r="I300" s="73" t="e">
        <f t="shared" si="27"/>
        <v>#DIV/0!</v>
      </c>
    </row>
    <row r="301" spans="1:9" ht="47.25" hidden="1" x14ac:dyDescent="0.25">
      <c r="A301" s="1" t="s">
        <v>697</v>
      </c>
      <c r="B301" s="17" t="s">
        <v>34</v>
      </c>
      <c r="C301" s="15" t="s">
        <v>27</v>
      </c>
      <c r="D301" s="15" t="s">
        <v>934</v>
      </c>
      <c r="E301" s="15" t="s">
        <v>793</v>
      </c>
      <c r="F301" s="57" t="s">
        <v>35</v>
      </c>
      <c r="G301" s="16">
        <f>G302</f>
        <v>0</v>
      </c>
      <c r="H301" s="69"/>
      <c r="I301" s="73" t="e">
        <f t="shared" si="27"/>
        <v>#DIV/0!</v>
      </c>
    </row>
    <row r="302" spans="1:9" hidden="1" x14ac:dyDescent="0.25">
      <c r="A302" s="1" t="s">
        <v>698</v>
      </c>
      <c r="B302" s="17" t="s">
        <v>36</v>
      </c>
      <c r="C302" s="15" t="s">
        <v>27</v>
      </c>
      <c r="D302" s="15" t="s">
        <v>934</v>
      </c>
      <c r="E302" s="15" t="s">
        <v>793</v>
      </c>
      <c r="F302" s="57" t="s">
        <v>37</v>
      </c>
      <c r="G302" s="16">
        <f>G303</f>
        <v>0</v>
      </c>
      <c r="H302" s="69"/>
      <c r="I302" s="73" t="e">
        <f t="shared" si="27"/>
        <v>#DIV/0!</v>
      </c>
    </row>
    <row r="303" spans="1:9" ht="63" hidden="1" customHeight="1" x14ac:dyDescent="0.25">
      <c r="A303" s="1" t="s">
        <v>699</v>
      </c>
      <c r="B303" s="17" t="s">
        <v>38</v>
      </c>
      <c r="C303" s="15" t="s">
        <v>27</v>
      </c>
      <c r="D303" s="15" t="s">
        <v>934</v>
      </c>
      <c r="E303" s="15" t="s">
        <v>793</v>
      </c>
      <c r="F303" s="57" t="s">
        <v>39</v>
      </c>
      <c r="G303" s="16">
        <v>0</v>
      </c>
      <c r="H303" s="69"/>
      <c r="I303" s="73" t="e">
        <f t="shared" si="27"/>
        <v>#DIV/0!</v>
      </c>
    </row>
    <row r="304" spans="1:9" ht="111.75" hidden="1" customHeight="1" x14ac:dyDescent="0.25">
      <c r="A304" s="1" t="s">
        <v>700</v>
      </c>
      <c r="B304" s="17" t="s">
        <v>794</v>
      </c>
      <c r="C304" s="15" t="s">
        <v>27</v>
      </c>
      <c r="D304" s="15" t="s">
        <v>934</v>
      </c>
      <c r="E304" s="15" t="s">
        <v>795</v>
      </c>
      <c r="F304" s="57"/>
      <c r="G304" s="16">
        <f>G305</f>
        <v>0</v>
      </c>
      <c r="H304" s="69"/>
      <c r="I304" s="73" t="e">
        <f t="shared" si="27"/>
        <v>#DIV/0!</v>
      </c>
    </row>
    <row r="305" spans="1:9" ht="45" hidden="1" customHeight="1" x14ac:dyDescent="0.25">
      <c r="A305" s="1" t="s">
        <v>701</v>
      </c>
      <c r="B305" s="17" t="s">
        <v>34</v>
      </c>
      <c r="C305" s="15" t="s">
        <v>27</v>
      </c>
      <c r="D305" s="15" t="s">
        <v>934</v>
      </c>
      <c r="E305" s="15" t="s">
        <v>795</v>
      </c>
      <c r="F305" s="57" t="s">
        <v>35</v>
      </c>
      <c r="G305" s="16">
        <f>G306</f>
        <v>0</v>
      </c>
      <c r="H305" s="69"/>
      <c r="I305" s="73" t="e">
        <f t="shared" si="27"/>
        <v>#DIV/0!</v>
      </c>
    </row>
    <row r="306" spans="1:9" ht="16.5" hidden="1" customHeight="1" x14ac:dyDescent="0.25">
      <c r="A306" s="1" t="s">
        <v>702</v>
      </c>
      <c r="B306" s="17" t="s">
        <v>36</v>
      </c>
      <c r="C306" s="15" t="s">
        <v>27</v>
      </c>
      <c r="D306" s="15" t="s">
        <v>934</v>
      </c>
      <c r="E306" s="15" t="s">
        <v>795</v>
      </c>
      <c r="F306" s="57" t="s">
        <v>37</v>
      </c>
      <c r="G306" s="16">
        <f>G307</f>
        <v>0</v>
      </c>
      <c r="H306" s="69"/>
      <c r="I306" s="73" t="e">
        <f t="shared" si="27"/>
        <v>#DIV/0!</v>
      </c>
    </row>
    <row r="307" spans="1:9" ht="79.5" hidden="1" customHeight="1" x14ac:dyDescent="0.25">
      <c r="A307" s="1" t="s">
        <v>307</v>
      </c>
      <c r="B307" s="17" t="s">
        <v>38</v>
      </c>
      <c r="C307" s="15" t="s">
        <v>27</v>
      </c>
      <c r="D307" s="15" t="s">
        <v>934</v>
      </c>
      <c r="E307" s="15" t="s">
        <v>795</v>
      </c>
      <c r="F307" s="57" t="s">
        <v>39</v>
      </c>
      <c r="G307" s="16">
        <v>0</v>
      </c>
      <c r="H307" s="69"/>
      <c r="I307" s="73" t="e">
        <f t="shared" si="27"/>
        <v>#DIV/0!</v>
      </c>
    </row>
    <row r="308" spans="1:9" ht="18" customHeight="1" x14ac:dyDescent="0.25">
      <c r="A308" s="1" t="s">
        <v>321</v>
      </c>
      <c r="B308" s="17" t="s">
        <v>963</v>
      </c>
      <c r="C308" s="15" t="s">
        <v>27</v>
      </c>
      <c r="D308" s="15" t="s">
        <v>934</v>
      </c>
      <c r="E308" s="15"/>
      <c r="F308" s="57"/>
      <c r="G308" s="16">
        <f>G309</f>
        <v>1730.0700000000002</v>
      </c>
      <c r="H308" s="16">
        <f>H309</f>
        <v>1730.0700000000002</v>
      </c>
      <c r="I308" s="73">
        <f t="shared" si="27"/>
        <v>100.00000000000001</v>
      </c>
    </row>
    <row r="309" spans="1:9" ht="27" customHeight="1" x14ac:dyDescent="0.25">
      <c r="A309" s="1" t="s">
        <v>322</v>
      </c>
      <c r="B309" s="17" t="s">
        <v>58</v>
      </c>
      <c r="C309" s="15" t="s">
        <v>27</v>
      </c>
      <c r="D309" s="15" t="s">
        <v>934</v>
      </c>
      <c r="E309" s="15" t="s">
        <v>719</v>
      </c>
      <c r="F309" s="57"/>
      <c r="G309" s="16">
        <f>G310</f>
        <v>1730.0700000000002</v>
      </c>
      <c r="H309" s="16">
        <f>H310</f>
        <v>1730.0700000000002</v>
      </c>
      <c r="I309" s="73">
        <f t="shared" si="27"/>
        <v>100.00000000000001</v>
      </c>
    </row>
    <row r="310" spans="1:9" ht="47.25" customHeight="1" x14ac:dyDescent="0.25">
      <c r="A310" s="1" t="s">
        <v>323</v>
      </c>
      <c r="B310" s="17" t="s">
        <v>64</v>
      </c>
      <c r="C310" s="15" t="s">
        <v>27</v>
      </c>
      <c r="D310" s="15" t="s">
        <v>934</v>
      </c>
      <c r="E310" s="15" t="s">
        <v>796</v>
      </c>
      <c r="F310" s="57"/>
      <c r="G310" s="16">
        <f>G311+G315</f>
        <v>1730.0700000000002</v>
      </c>
      <c r="H310" s="16">
        <f>H311+H315</f>
        <v>1730.0700000000002</v>
      </c>
      <c r="I310" s="73">
        <f t="shared" si="27"/>
        <v>100.00000000000001</v>
      </c>
    </row>
    <row r="311" spans="1:9" ht="93" customHeight="1" x14ac:dyDescent="0.25">
      <c r="A311" s="1" t="s">
        <v>324</v>
      </c>
      <c r="B311" s="17" t="s">
        <v>232</v>
      </c>
      <c r="C311" s="15" t="s">
        <v>27</v>
      </c>
      <c r="D311" s="15" t="s">
        <v>934</v>
      </c>
      <c r="E311" s="15" t="s">
        <v>797</v>
      </c>
      <c r="F311" s="57"/>
      <c r="G311" s="16">
        <f>G312</f>
        <v>1657.67</v>
      </c>
      <c r="H311" s="16">
        <f>H312</f>
        <v>1657.67</v>
      </c>
      <c r="I311" s="73">
        <f t="shared" si="27"/>
        <v>100</v>
      </c>
    </row>
    <row r="312" spans="1:9" ht="47.25" x14ac:dyDescent="0.25">
      <c r="A312" s="1" t="s">
        <v>325</v>
      </c>
      <c r="B312" s="17" t="s">
        <v>34</v>
      </c>
      <c r="C312" s="15" t="s">
        <v>27</v>
      </c>
      <c r="D312" s="15" t="s">
        <v>934</v>
      </c>
      <c r="E312" s="15" t="s">
        <v>797</v>
      </c>
      <c r="F312" s="57" t="s">
        <v>35</v>
      </c>
      <c r="G312" s="16">
        <f>G313</f>
        <v>1657.67</v>
      </c>
      <c r="H312" s="16">
        <f>H313</f>
        <v>1657.67</v>
      </c>
      <c r="I312" s="73">
        <f t="shared" si="27"/>
        <v>100</v>
      </c>
    </row>
    <row r="313" spans="1:9" x14ac:dyDescent="0.25">
      <c r="A313" s="1" t="s">
        <v>326</v>
      </c>
      <c r="B313" s="17" t="s">
        <v>36</v>
      </c>
      <c r="C313" s="15" t="s">
        <v>27</v>
      </c>
      <c r="D313" s="15" t="s">
        <v>934</v>
      </c>
      <c r="E313" s="15" t="s">
        <v>797</v>
      </c>
      <c r="F313" s="57" t="s">
        <v>37</v>
      </c>
      <c r="G313" s="16">
        <f>2302.35-192.6-452.08</f>
        <v>1657.67</v>
      </c>
      <c r="H313" s="69">
        <v>1657.67</v>
      </c>
      <c r="I313" s="73">
        <f t="shared" si="27"/>
        <v>100</v>
      </c>
    </row>
    <row r="314" spans="1:9" ht="17.25" hidden="1" customHeight="1" x14ac:dyDescent="0.25">
      <c r="A314" s="1" t="s">
        <v>313</v>
      </c>
      <c r="B314" s="17" t="s">
        <v>41</v>
      </c>
      <c r="C314" s="15" t="s">
        <v>27</v>
      </c>
      <c r="D314" s="15" t="s">
        <v>30</v>
      </c>
      <c r="E314" s="15" t="s">
        <v>797</v>
      </c>
      <c r="F314" s="57" t="s">
        <v>42</v>
      </c>
      <c r="G314" s="16">
        <v>0</v>
      </c>
      <c r="H314" s="69"/>
      <c r="I314" s="73" t="e">
        <f t="shared" si="27"/>
        <v>#DIV/0!</v>
      </c>
    </row>
    <row r="315" spans="1:9" ht="221.25" customHeight="1" x14ac:dyDescent="0.25">
      <c r="A315" s="1" t="s">
        <v>327</v>
      </c>
      <c r="B315" s="17" t="s">
        <v>1029</v>
      </c>
      <c r="C315" s="15" t="s">
        <v>27</v>
      </c>
      <c r="D315" s="15" t="s">
        <v>934</v>
      </c>
      <c r="E315" s="15" t="s">
        <v>1030</v>
      </c>
      <c r="F315" s="57"/>
      <c r="G315" s="16">
        <f>G316</f>
        <v>72.400000000000006</v>
      </c>
      <c r="H315" s="16">
        <f>H316</f>
        <v>72.400000000000006</v>
      </c>
      <c r="I315" s="73">
        <f t="shared" si="27"/>
        <v>100</v>
      </c>
    </row>
    <row r="316" spans="1:9" ht="36.75" customHeight="1" x14ac:dyDescent="0.25">
      <c r="A316" s="1" t="s">
        <v>328</v>
      </c>
      <c r="B316" s="17" t="s">
        <v>34</v>
      </c>
      <c r="C316" s="15" t="s">
        <v>27</v>
      </c>
      <c r="D316" s="15" t="s">
        <v>934</v>
      </c>
      <c r="E316" s="15" t="s">
        <v>1030</v>
      </c>
      <c r="F316" s="57" t="s">
        <v>35</v>
      </c>
      <c r="G316" s="16">
        <f>G317</f>
        <v>72.400000000000006</v>
      </c>
      <c r="H316" s="16">
        <f>H317</f>
        <v>72.400000000000006</v>
      </c>
      <c r="I316" s="73">
        <f t="shared" si="27"/>
        <v>100</v>
      </c>
    </row>
    <row r="317" spans="1:9" ht="21" customHeight="1" x14ac:dyDescent="0.25">
      <c r="A317" s="1" t="s">
        <v>329</v>
      </c>
      <c r="B317" s="17" t="s">
        <v>36</v>
      </c>
      <c r="C317" s="15" t="s">
        <v>27</v>
      </c>
      <c r="D317" s="15" t="s">
        <v>934</v>
      </c>
      <c r="E317" s="15" t="s">
        <v>1030</v>
      </c>
      <c r="F317" s="57" t="s">
        <v>37</v>
      </c>
      <c r="G317" s="16">
        <f>55.2+17.2</f>
        <v>72.400000000000006</v>
      </c>
      <c r="H317" s="72">
        <v>72.400000000000006</v>
      </c>
      <c r="I317" s="73">
        <f t="shared" si="27"/>
        <v>100</v>
      </c>
    </row>
    <row r="318" spans="1:9" x14ac:dyDescent="0.25">
      <c r="A318" s="1" t="s">
        <v>330</v>
      </c>
      <c r="B318" s="17" t="s">
        <v>931</v>
      </c>
      <c r="C318" s="15" t="s">
        <v>27</v>
      </c>
      <c r="D318" s="15" t="s">
        <v>43</v>
      </c>
      <c r="E318" s="15"/>
      <c r="F318" s="57"/>
      <c r="G318" s="16">
        <f>G319</f>
        <v>2090.3599999999997</v>
      </c>
      <c r="H318" s="16">
        <f>H319</f>
        <v>2090.3599999999997</v>
      </c>
      <c r="I318" s="73">
        <f t="shared" si="27"/>
        <v>100</v>
      </c>
    </row>
    <row r="319" spans="1:9" ht="31.5" x14ac:dyDescent="0.25">
      <c r="A319" s="1" t="s">
        <v>331</v>
      </c>
      <c r="B319" s="17" t="s">
        <v>44</v>
      </c>
      <c r="C319" s="15" t="s">
        <v>27</v>
      </c>
      <c r="D319" s="15" t="s">
        <v>43</v>
      </c>
      <c r="E319" s="15" t="s">
        <v>717</v>
      </c>
      <c r="F319" s="57"/>
      <c r="G319" s="16">
        <f>G320+G341+G347+G351</f>
        <v>2090.3599999999997</v>
      </c>
      <c r="H319" s="16">
        <f>H320+H341+H347+H351</f>
        <v>2090.3599999999997</v>
      </c>
      <c r="I319" s="73">
        <f t="shared" si="27"/>
        <v>100</v>
      </c>
    </row>
    <row r="320" spans="1:9" ht="31.5" x14ac:dyDescent="0.25">
      <c r="A320" s="1" t="s">
        <v>74</v>
      </c>
      <c r="B320" s="17" t="s">
        <v>45</v>
      </c>
      <c r="C320" s="15" t="s">
        <v>27</v>
      </c>
      <c r="D320" s="15" t="s">
        <v>43</v>
      </c>
      <c r="E320" s="15" t="s">
        <v>798</v>
      </c>
      <c r="F320" s="57"/>
      <c r="G320" s="16">
        <f>G321+G326+G335+G332+G329+G338</f>
        <v>2040.49</v>
      </c>
      <c r="H320" s="16">
        <f>H321+H326+H335+H332+H329+H338</f>
        <v>2040.49</v>
      </c>
      <c r="I320" s="73">
        <f t="shared" si="27"/>
        <v>100</v>
      </c>
    </row>
    <row r="321" spans="1:9" ht="81" customHeight="1" x14ac:dyDescent="0.25">
      <c r="A321" s="1" t="s">
        <v>332</v>
      </c>
      <c r="B321" s="17" t="s">
        <v>46</v>
      </c>
      <c r="C321" s="15" t="s">
        <v>27</v>
      </c>
      <c r="D321" s="15" t="s">
        <v>43</v>
      </c>
      <c r="E321" s="15" t="s">
        <v>799</v>
      </c>
      <c r="F321" s="57"/>
      <c r="G321" s="16">
        <f>G322+G324</f>
        <v>474.25</v>
      </c>
      <c r="H321" s="16">
        <f>H322+H324</f>
        <v>474.25</v>
      </c>
      <c r="I321" s="73">
        <f t="shared" si="27"/>
        <v>100</v>
      </c>
    </row>
    <row r="322" spans="1:9" ht="78.75" customHeight="1" x14ac:dyDescent="0.25">
      <c r="A322" s="1" t="s">
        <v>333</v>
      </c>
      <c r="B322" s="17" t="s">
        <v>47</v>
      </c>
      <c r="C322" s="15" t="s">
        <v>27</v>
      </c>
      <c r="D322" s="15" t="s">
        <v>43</v>
      </c>
      <c r="E322" s="15" t="s">
        <v>799</v>
      </c>
      <c r="F322" s="57" t="s">
        <v>48</v>
      </c>
      <c r="G322" s="16">
        <f>G323</f>
        <v>0</v>
      </c>
      <c r="H322" s="16">
        <f>H323</f>
        <v>0</v>
      </c>
      <c r="I322" s="73">
        <v>0</v>
      </c>
    </row>
    <row r="323" spans="1:9" ht="31.5" x14ac:dyDescent="0.25">
      <c r="A323" s="1" t="s">
        <v>334</v>
      </c>
      <c r="B323" s="17" t="s">
        <v>49</v>
      </c>
      <c r="C323" s="15" t="s">
        <v>27</v>
      </c>
      <c r="D323" s="15" t="s">
        <v>43</v>
      </c>
      <c r="E323" s="15" t="s">
        <v>799</v>
      </c>
      <c r="F323" s="57" t="s">
        <v>50</v>
      </c>
      <c r="G323" s="16">
        <f>2-2</f>
        <v>0</v>
      </c>
      <c r="H323" s="75">
        <v>0</v>
      </c>
      <c r="I323" s="73">
        <v>0</v>
      </c>
    </row>
    <row r="324" spans="1:9" ht="31.5" x14ac:dyDescent="0.25">
      <c r="A324" s="1" t="s">
        <v>335</v>
      </c>
      <c r="B324" s="22" t="s">
        <v>903</v>
      </c>
      <c r="C324" s="15" t="s">
        <v>27</v>
      </c>
      <c r="D324" s="15" t="s">
        <v>43</v>
      </c>
      <c r="E324" s="15" t="s">
        <v>799</v>
      </c>
      <c r="F324" s="57" t="s">
        <v>72</v>
      </c>
      <c r="G324" s="16">
        <f>G325</f>
        <v>474.25</v>
      </c>
      <c r="H324" s="16">
        <f>H325</f>
        <v>474.25</v>
      </c>
      <c r="I324" s="73">
        <f t="shared" si="27"/>
        <v>100</v>
      </c>
    </row>
    <row r="325" spans="1:9" ht="47.25" x14ac:dyDescent="0.25">
      <c r="A325" s="1" t="s">
        <v>336</v>
      </c>
      <c r="B325" s="17" t="s">
        <v>73</v>
      </c>
      <c r="C325" s="15" t="s">
        <v>27</v>
      </c>
      <c r="D325" s="15" t="s">
        <v>43</v>
      </c>
      <c r="E325" s="15" t="s">
        <v>799</v>
      </c>
      <c r="F325" s="57" t="s">
        <v>74</v>
      </c>
      <c r="G325" s="16">
        <f>383+20+64.13+7.12</f>
        <v>474.25</v>
      </c>
      <c r="H325" s="16">
        <f>383+20+64.13+7.12</f>
        <v>474.25</v>
      </c>
      <c r="I325" s="73">
        <f t="shared" si="27"/>
        <v>100</v>
      </c>
    </row>
    <row r="326" spans="1:9" ht="110.25" x14ac:dyDescent="0.25">
      <c r="A326" s="1" t="s">
        <v>337</v>
      </c>
      <c r="B326" s="17" t="s">
        <v>923</v>
      </c>
      <c r="C326" s="15" t="s">
        <v>27</v>
      </c>
      <c r="D326" s="15" t="s">
        <v>43</v>
      </c>
      <c r="E326" s="15" t="s">
        <v>924</v>
      </c>
      <c r="F326" s="57"/>
      <c r="G326" s="16">
        <f>G327</f>
        <v>40</v>
      </c>
      <c r="H326" s="16">
        <f>H327</f>
        <v>40</v>
      </c>
      <c r="I326" s="73">
        <f t="shared" si="27"/>
        <v>100</v>
      </c>
    </row>
    <row r="327" spans="1:9" ht="47.25" x14ac:dyDescent="0.25">
      <c r="A327" s="1" t="s">
        <v>338</v>
      </c>
      <c r="B327" s="17" t="s">
        <v>34</v>
      </c>
      <c r="C327" s="15" t="s">
        <v>27</v>
      </c>
      <c r="D327" s="15" t="s">
        <v>43</v>
      </c>
      <c r="E327" s="15" t="s">
        <v>924</v>
      </c>
      <c r="F327" s="57" t="s">
        <v>35</v>
      </c>
      <c r="G327" s="16">
        <f>G328</f>
        <v>40</v>
      </c>
      <c r="H327" s="16">
        <f>H328</f>
        <v>40</v>
      </c>
      <c r="I327" s="73">
        <f t="shared" si="27"/>
        <v>100</v>
      </c>
    </row>
    <row r="328" spans="1:9" x14ac:dyDescent="0.25">
      <c r="A328" s="1" t="s">
        <v>339</v>
      </c>
      <c r="B328" s="17" t="s">
        <v>36</v>
      </c>
      <c r="C328" s="15" t="s">
        <v>27</v>
      </c>
      <c r="D328" s="15" t="s">
        <v>43</v>
      </c>
      <c r="E328" s="15" t="s">
        <v>924</v>
      </c>
      <c r="F328" s="57" t="s">
        <v>37</v>
      </c>
      <c r="G328" s="16">
        <v>40</v>
      </c>
      <c r="H328" s="75">
        <v>40</v>
      </c>
      <c r="I328" s="73">
        <f t="shared" si="27"/>
        <v>100</v>
      </c>
    </row>
    <row r="329" spans="1:9" ht="141" customHeight="1" x14ac:dyDescent="0.25">
      <c r="A329" s="1" t="s">
        <v>340</v>
      </c>
      <c r="B329" s="17" t="s">
        <v>1031</v>
      </c>
      <c r="C329" s="15" t="s">
        <v>27</v>
      </c>
      <c r="D329" s="15" t="s">
        <v>43</v>
      </c>
      <c r="E329" s="15" t="s">
        <v>1032</v>
      </c>
      <c r="F329" s="57"/>
      <c r="G329" s="16">
        <f>G330</f>
        <v>141.69999999999999</v>
      </c>
      <c r="H329" s="16">
        <f>H330</f>
        <v>141.69999999999999</v>
      </c>
      <c r="I329" s="73">
        <f t="shared" ref="I329:I392" si="30">H329*100/G329</f>
        <v>100</v>
      </c>
    </row>
    <row r="330" spans="1:9" ht="47.25" x14ac:dyDescent="0.25">
      <c r="A330" s="1" t="s">
        <v>341</v>
      </c>
      <c r="B330" s="17" t="s">
        <v>34</v>
      </c>
      <c r="C330" s="15" t="s">
        <v>27</v>
      </c>
      <c r="D330" s="15" t="s">
        <v>43</v>
      </c>
      <c r="E330" s="15" t="s">
        <v>1032</v>
      </c>
      <c r="F330" s="57" t="s">
        <v>35</v>
      </c>
      <c r="G330" s="16">
        <f>G331</f>
        <v>141.69999999999999</v>
      </c>
      <c r="H330" s="16">
        <f>H331</f>
        <v>141.69999999999999</v>
      </c>
      <c r="I330" s="73">
        <f t="shared" si="30"/>
        <v>100</v>
      </c>
    </row>
    <row r="331" spans="1:9" x14ac:dyDescent="0.25">
      <c r="A331" s="1" t="s">
        <v>342</v>
      </c>
      <c r="B331" s="17" t="s">
        <v>36</v>
      </c>
      <c r="C331" s="15" t="s">
        <v>27</v>
      </c>
      <c r="D331" s="15" t="s">
        <v>43</v>
      </c>
      <c r="E331" s="15" t="s">
        <v>1032</v>
      </c>
      <c r="F331" s="57" t="s">
        <v>37</v>
      </c>
      <c r="G331" s="16">
        <v>141.69999999999999</v>
      </c>
      <c r="H331" s="72">
        <v>141.69999999999999</v>
      </c>
      <c r="I331" s="73">
        <f t="shared" si="30"/>
        <v>100</v>
      </c>
    </row>
    <row r="332" spans="1:9" ht="110.25" x14ac:dyDescent="0.25">
      <c r="A332" s="1" t="s">
        <v>343</v>
      </c>
      <c r="B332" s="17" t="s">
        <v>966</v>
      </c>
      <c r="C332" s="15" t="s">
        <v>27</v>
      </c>
      <c r="D332" s="15" t="s">
        <v>43</v>
      </c>
      <c r="E332" s="15" t="s">
        <v>967</v>
      </c>
      <c r="F332" s="57"/>
      <c r="G332" s="16">
        <f>G333</f>
        <v>155.4</v>
      </c>
      <c r="H332" s="16">
        <f>H333</f>
        <v>155.4</v>
      </c>
      <c r="I332" s="73">
        <f t="shared" si="30"/>
        <v>100</v>
      </c>
    </row>
    <row r="333" spans="1:9" ht="47.25" x14ac:dyDescent="0.25">
      <c r="A333" s="1" t="s">
        <v>344</v>
      </c>
      <c r="B333" s="17" t="s">
        <v>34</v>
      </c>
      <c r="C333" s="15" t="s">
        <v>27</v>
      </c>
      <c r="D333" s="15" t="s">
        <v>43</v>
      </c>
      <c r="E333" s="15" t="s">
        <v>967</v>
      </c>
      <c r="F333" s="57" t="s">
        <v>35</v>
      </c>
      <c r="G333" s="16">
        <f>G334</f>
        <v>155.4</v>
      </c>
      <c r="H333" s="16">
        <f>H334</f>
        <v>155.4</v>
      </c>
      <c r="I333" s="73">
        <f t="shared" si="30"/>
        <v>100</v>
      </c>
    </row>
    <row r="334" spans="1:9" x14ac:dyDescent="0.25">
      <c r="A334" s="1" t="s">
        <v>345</v>
      </c>
      <c r="B334" s="17" t="s">
        <v>36</v>
      </c>
      <c r="C334" s="15" t="s">
        <v>27</v>
      </c>
      <c r="D334" s="15" t="s">
        <v>43</v>
      </c>
      <c r="E334" s="15" t="s">
        <v>967</v>
      </c>
      <c r="F334" s="57" t="s">
        <v>37</v>
      </c>
      <c r="G334" s="16">
        <v>155.4</v>
      </c>
      <c r="H334" s="72">
        <v>155.4</v>
      </c>
      <c r="I334" s="73">
        <f t="shared" si="30"/>
        <v>100</v>
      </c>
    </row>
    <row r="335" spans="1:9" ht="97.5" customHeight="1" x14ac:dyDescent="0.25">
      <c r="A335" s="1" t="s">
        <v>888</v>
      </c>
      <c r="B335" s="17" t="s">
        <v>932</v>
      </c>
      <c r="C335" s="15" t="s">
        <v>27</v>
      </c>
      <c r="D335" s="15" t="s">
        <v>43</v>
      </c>
      <c r="E335" s="15" t="s">
        <v>922</v>
      </c>
      <c r="F335" s="57"/>
      <c r="G335" s="16">
        <f>G336</f>
        <v>1198.04</v>
      </c>
      <c r="H335" s="16">
        <f>H336</f>
        <v>1198.04</v>
      </c>
      <c r="I335" s="73">
        <f t="shared" si="30"/>
        <v>100</v>
      </c>
    </row>
    <row r="336" spans="1:9" ht="47.25" x14ac:dyDescent="0.25">
      <c r="A336" s="1" t="s">
        <v>992</v>
      </c>
      <c r="B336" s="17" t="s">
        <v>34</v>
      </c>
      <c r="C336" s="15" t="s">
        <v>27</v>
      </c>
      <c r="D336" s="15" t="s">
        <v>43</v>
      </c>
      <c r="E336" s="15" t="s">
        <v>922</v>
      </c>
      <c r="F336" s="57" t="s">
        <v>35</v>
      </c>
      <c r="G336" s="16">
        <f>G337</f>
        <v>1198.04</v>
      </c>
      <c r="H336" s="16">
        <f>H337</f>
        <v>1198.04</v>
      </c>
      <c r="I336" s="73">
        <f t="shared" si="30"/>
        <v>100</v>
      </c>
    </row>
    <row r="337" spans="1:9" x14ac:dyDescent="0.25">
      <c r="A337" s="1" t="s">
        <v>889</v>
      </c>
      <c r="B337" s="17" t="s">
        <v>36</v>
      </c>
      <c r="C337" s="15" t="s">
        <v>27</v>
      </c>
      <c r="D337" s="15" t="s">
        <v>43</v>
      </c>
      <c r="E337" s="15" t="s">
        <v>922</v>
      </c>
      <c r="F337" s="57" t="s">
        <v>37</v>
      </c>
      <c r="G337" s="16">
        <f>1023.14-51.1+226</f>
        <v>1198.04</v>
      </c>
      <c r="H337" s="16">
        <f>1023.14-51.1+226</f>
        <v>1198.04</v>
      </c>
      <c r="I337" s="73">
        <f t="shared" si="30"/>
        <v>100</v>
      </c>
    </row>
    <row r="338" spans="1:9" ht="112.5" customHeight="1" x14ac:dyDescent="0.25">
      <c r="A338" s="1" t="s">
        <v>890</v>
      </c>
      <c r="B338" s="17" t="s">
        <v>1033</v>
      </c>
      <c r="C338" s="15" t="s">
        <v>27</v>
      </c>
      <c r="D338" s="15" t="s">
        <v>43</v>
      </c>
      <c r="E338" s="15" t="s">
        <v>1034</v>
      </c>
      <c r="F338" s="57"/>
      <c r="G338" s="16">
        <f>G339</f>
        <v>31.1</v>
      </c>
      <c r="H338" s="16">
        <f>H339</f>
        <v>31.1</v>
      </c>
      <c r="I338" s="73">
        <f t="shared" si="30"/>
        <v>100</v>
      </c>
    </row>
    <row r="339" spans="1:9" ht="47.25" x14ac:dyDescent="0.25">
      <c r="A339" s="1" t="s">
        <v>891</v>
      </c>
      <c r="B339" s="17" t="s">
        <v>34</v>
      </c>
      <c r="C339" s="15" t="s">
        <v>27</v>
      </c>
      <c r="D339" s="15" t="s">
        <v>43</v>
      </c>
      <c r="E339" s="15" t="s">
        <v>1034</v>
      </c>
      <c r="F339" s="57" t="s">
        <v>35</v>
      </c>
      <c r="G339" s="16">
        <f>G340</f>
        <v>31.1</v>
      </c>
      <c r="H339" s="16">
        <f>H340</f>
        <v>31.1</v>
      </c>
      <c r="I339" s="73">
        <f t="shared" si="30"/>
        <v>100</v>
      </c>
    </row>
    <row r="340" spans="1:9" x14ac:dyDescent="0.25">
      <c r="A340" s="1" t="s">
        <v>993</v>
      </c>
      <c r="B340" s="17" t="s">
        <v>36</v>
      </c>
      <c r="C340" s="15" t="s">
        <v>27</v>
      </c>
      <c r="D340" s="15" t="s">
        <v>43</v>
      </c>
      <c r="E340" s="15" t="s">
        <v>1034</v>
      </c>
      <c r="F340" s="57" t="s">
        <v>37</v>
      </c>
      <c r="G340" s="16">
        <v>31.1</v>
      </c>
      <c r="H340" s="16">
        <v>31.1</v>
      </c>
      <c r="I340" s="73">
        <f t="shared" si="30"/>
        <v>100</v>
      </c>
    </row>
    <row r="341" spans="1:9" ht="31.5" x14ac:dyDescent="0.25">
      <c r="A341" s="1" t="s">
        <v>346</v>
      </c>
      <c r="B341" s="17" t="s">
        <v>51</v>
      </c>
      <c r="C341" s="15" t="s">
        <v>27</v>
      </c>
      <c r="D341" s="15" t="s">
        <v>43</v>
      </c>
      <c r="E341" s="15" t="s">
        <v>800</v>
      </c>
      <c r="F341" s="57"/>
      <c r="G341" s="16">
        <f>G342</f>
        <v>20</v>
      </c>
      <c r="H341" s="16">
        <f>H342</f>
        <v>20</v>
      </c>
      <c r="I341" s="73">
        <f t="shared" si="30"/>
        <v>100</v>
      </c>
    </row>
    <row r="342" spans="1:9" ht="123.75" customHeight="1" x14ac:dyDescent="0.25">
      <c r="A342" s="1" t="s">
        <v>347</v>
      </c>
      <c r="B342" s="37" t="s">
        <v>52</v>
      </c>
      <c r="C342" s="13" t="s">
        <v>27</v>
      </c>
      <c r="D342" s="13" t="s">
        <v>43</v>
      </c>
      <c r="E342" s="13" t="s">
        <v>801</v>
      </c>
      <c r="F342" s="64"/>
      <c r="G342" s="16">
        <f>G343+G345</f>
        <v>20</v>
      </c>
      <c r="H342" s="16">
        <f>H343+H345</f>
        <v>20</v>
      </c>
      <c r="I342" s="73">
        <f t="shared" si="30"/>
        <v>100</v>
      </c>
    </row>
    <row r="343" spans="1:9" ht="83.25" customHeight="1" x14ac:dyDescent="0.25">
      <c r="A343" s="1" t="s">
        <v>348</v>
      </c>
      <c r="B343" s="17" t="s">
        <v>47</v>
      </c>
      <c r="C343" s="15" t="s">
        <v>27</v>
      </c>
      <c r="D343" s="15" t="s">
        <v>43</v>
      </c>
      <c r="E343" s="13" t="s">
        <v>801</v>
      </c>
      <c r="F343" s="57" t="s">
        <v>48</v>
      </c>
      <c r="G343" s="16">
        <f>G344</f>
        <v>0</v>
      </c>
      <c r="H343" s="16">
        <f>H344</f>
        <v>0</v>
      </c>
      <c r="I343" s="73">
        <v>0</v>
      </c>
    </row>
    <row r="344" spans="1:9" ht="31.5" x14ac:dyDescent="0.25">
      <c r="A344" s="1" t="s">
        <v>349</v>
      </c>
      <c r="B344" s="17" t="s">
        <v>49</v>
      </c>
      <c r="C344" s="15" t="s">
        <v>27</v>
      </c>
      <c r="D344" s="15" t="s">
        <v>43</v>
      </c>
      <c r="E344" s="13" t="s">
        <v>801</v>
      </c>
      <c r="F344" s="57" t="s">
        <v>50</v>
      </c>
      <c r="G344" s="16">
        <f>5-5</f>
        <v>0</v>
      </c>
      <c r="H344" s="75">
        <v>0</v>
      </c>
      <c r="I344" s="73">
        <v>0</v>
      </c>
    </row>
    <row r="345" spans="1:9" ht="31.5" x14ac:dyDescent="0.25">
      <c r="A345" s="1" t="s">
        <v>994</v>
      </c>
      <c r="B345" s="22" t="s">
        <v>903</v>
      </c>
      <c r="C345" s="15" t="s">
        <v>27</v>
      </c>
      <c r="D345" s="15" t="s">
        <v>43</v>
      </c>
      <c r="E345" s="13" t="s">
        <v>801</v>
      </c>
      <c r="F345" s="57" t="s">
        <v>72</v>
      </c>
      <c r="G345" s="16">
        <f>G346</f>
        <v>20</v>
      </c>
      <c r="H345" s="16">
        <f>H346</f>
        <v>20</v>
      </c>
      <c r="I345" s="73">
        <f t="shared" si="30"/>
        <v>100</v>
      </c>
    </row>
    <row r="346" spans="1:9" ht="47.25" x14ac:dyDescent="0.25">
      <c r="A346" s="1" t="s">
        <v>350</v>
      </c>
      <c r="B346" s="17" t="s">
        <v>73</v>
      </c>
      <c r="C346" s="15" t="s">
        <v>27</v>
      </c>
      <c r="D346" s="15" t="s">
        <v>43</v>
      </c>
      <c r="E346" s="13" t="s">
        <v>801</v>
      </c>
      <c r="F346" s="57" t="s">
        <v>74</v>
      </c>
      <c r="G346" s="16">
        <v>20</v>
      </c>
      <c r="H346" s="16">
        <v>20</v>
      </c>
      <c r="I346" s="73">
        <f t="shared" si="30"/>
        <v>100</v>
      </c>
    </row>
    <row r="347" spans="1:9" ht="32.25" customHeight="1" x14ac:dyDescent="0.25">
      <c r="A347" s="1" t="s">
        <v>351</v>
      </c>
      <c r="B347" s="17" t="s">
        <v>53</v>
      </c>
      <c r="C347" s="15" t="s">
        <v>27</v>
      </c>
      <c r="D347" s="15" t="s">
        <v>43</v>
      </c>
      <c r="E347" s="15" t="s">
        <v>802</v>
      </c>
      <c r="F347" s="57"/>
      <c r="G347" s="16">
        <f t="shared" ref="G347:H349" si="31">G348</f>
        <v>29.87</v>
      </c>
      <c r="H347" s="16">
        <f t="shared" si="31"/>
        <v>29.87</v>
      </c>
      <c r="I347" s="73">
        <f t="shared" si="30"/>
        <v>100</v>
      </c>
    </row>
    <row r="348" spans="1:9" ht="160.5" customHeight="1" x14ac:dyDescent="0.25">
      <c r="A348" s="1" t="s">
        <v>352</v>
      </c>
      <c r="B348" s="17" t="s">
        <v>54</v>
      </c>
      <c r="C348" s="15" t="s">
        <v>27</v>
      </c>
      <c r="D348" s="15" t="s">
        <v>43</v>
      </c>
      <c r="E348" s="15" t="s">
        <v>803</v>
      </c>
      <c r="F348" s="57"/>
      <c r="G348" s="16">
        <f t="shared" si="31"/>
        <v>29.87</v>
      </c>
      <c r="H348" s="16">
        <f t="shared" si="31"/>
        <v>29.87</v>
      </c>
      <c r="I348" s="73">
        <f t="shared" si="30"/>
        <v>100</v>
      </c>
    </row>
    <row r="349" spans="1:9" ht="31.5" x14ac:dyDescent="0.25">
      <c r="A349" s="1" t="s">
        <v>353</v>
      </c>
      <c r="B349" s="22" t="s">
        <v>903</v>
      </c>
      <c r="C349" s="15" t="s">
        <v>27</v>
      </c>
      <c r="D349" s="15" t="s">
        <v>43</v>
      </c>
      <c r="E349" s="15" t="s">
        <v>803</v>
      </c>
      <c r="F349" s="57" t="s">
        <v>72</v>
      </c>
      <c r="G349" s="16">
        <f t="shared" si="31"/>
        <v>29.87</v>
      </c>
      <c r="H349" s="16">
        <f t="shared" si="31"/>
        <v>29.87</v>
      </c>
      <c r="I349" s="73">
        <f t="shared" si="30"/>
        <v>100</v>
      </c>
    </row>
    <row r="350" spans="1:9" ht="47.25" x14ac:dyDescent="0.25">
      <c r="A350" s="1" t="s">
        <v>354</v>
      </c>
      <c r="B350" s="22" t="s">
        <v>73</v>
      </c>
      <c r="C350" s="15" t="s">
        <v>27</v>
      </c>
      <c r="D350" s="15" t="s">
        <v>43</v>
      </c>
      <c r="E350" s="15" t="s">
        <v>803</v>
      </c>
      <c r="F350" s="57" t="s">
        <v>74</v>
      </c>
      <c r="G350" s="16">
        <f>30-0.13</f>
        <v>29.87</v>
      </c>
      <c r="H350" s="16">
        <f>30-0.13</f>
        <v>29.87</v>
      </c>
      <c r="I350" s="73">
        <f t="shared" si="30"/>
        <v>100</v>
      </c>
    </row>
    <row r="351" spans="1:9" ht="31.5" hidden="1" x14ac:dyDescent="0.25">
      <c r="A351" s="1" t="s">
        <v>327</v>
      </c>
      <c r="B351" s="22" t="s">
        <v>925</v>
      </c>
      <c r="C351" s="15" t="s">
        <v>27</v>
      </c>
      <c r="D351" s="15" t="s">
        <v>43</v>
      </c>
      <c r="E351" s="15" t="s">
        <v>926</v>
      </c>
      <c r="F351" s="57"/>
      <c r="G351" s="16">
        <f>G352</f>
        <v>0</v>
      </c>
      <c r="H351" s="69"/>
      <c r="I351" s="73" t="e">
        <f t="shared" si="30"/>
        <v>#DIV/0!</v>
      </c>
    </row>
    <row r="352" spans="1:9" ht="94.5" hidden="1" x14ac:dyDescent="0.25">
      <c r="A352" s="1" t="s">
        <v>328</v>
      </c>
      <c r="B352" s="17" t="s">
        <v>933</v>
      </c>
      <c r="C352" s="15" t="s">
        <v>27</v>
      </c>
      <c r="D352" s="15" t="s">
        <v>43</v>
      </c>
      <c r="E352" s="15" t="s">
        <v>927</v>
      </c>
      <c r="F352" s="57"/>
      <c r="G352" s="16">
        <f>G353</f>
        <v>0</v>
      </c>
      <c r="H352" s="69"/>
      <c r="I352" s="73" t="e">
        <f t="shared" si="30"/>
        <v>#DIV/0!</v>
      </c>
    </row>
    <row r="353" spans="1:9" ht="31.5" hidden="1" x14ac:dyDescent="0.25">
      <c r="A353" s="1" t="s">
        <v>329</v>
      </c>
      <c r="B353" s="22" t="s">
        <v>903</v>
      </c>
      <c r="C353" s="15" t="s">
        <v>27</v>
      </c>
      <c r="D353" s="15" t="s">
        <v>43</v>
      </c>
      <c r="E353" s="15" t="s">
        <v>927</v>
      </c>
      <c r="F353" s="57" t="s">
        <v>72</v>
      </c>
      <c r="G353" s="16">
        <f>G354</f>
        <v>0</v>
      </c>
      <c r="H353" s="69"/>
      <c r="I353" s="73" t="e">
        <f t="shared" si="30"/>
        <v>#DIV/0!</v>
      </c>
    </row>
    <row r="354" spans="1:9" ht="47.25" hidden="1" x14ac:dyDescent="0.25">
      <c r="A354" s="1" t="s">
        <v>330</v>
      </c>
      <c r="B354" s="22" t="s">
        <v>73</v>
      </c>
      <c r="C354" s="15" t="s">
        <v>27</v>
      </c>
      <c r="D354" s="15" t="s">
        <v>43</v>
      </c>
      <c r="E354" s="15" t="s">
        <v>927</v>
      </c>
      <c r="F354" s="57" t="s">
        <v>74</v>
      </c>
      <c r="G354" s="16">
        <v>0</v>
      </c>
      <c r="H354" s="69"/>
      <c r="I354" s="73" t="e">
        <f t="shared" si="30"/>
        <v>#DIV/0!</v>
      </c>
    </row>
    <row r="355" spans="1:9" x14ac:dyDescent="0.25">
      <c r="A355" s="1" t="s">
        <v>355</v>
      </c>
      <c r="B355" s="38" t="s">
        <v>241</v>
      </c>
      <c r="C355" s="19" t="s">
        <v>27</v>
      </c>
      <c r="D355" s="19" t="s">
        <v>55</v>
      </c>
      <c r="E355" s="19"/>
      <c r="F355" s="56"/>
      <c r="G355" s="11">
        <f>G356+G434</f>
        <v>58999.39</v>
      </c>
      <c r="H355" s="11">
        <f>H356+H434</f>
        <v>58986.060000000005</v>
      </c>
      <c r="I355" s="73">
        <f t="shared" si="30"/>
        <v>99.977406546067698</v>
      </c>
    </row>
    <row r="356" spans="1:9" x14ac:dyDescent="0.25">
      <c r="A356" s="1" t="s">
        <v>356</v>
      </c>
      <c r="B356" s="39" t="s">
        <v>56</v>
      </c>
      <c r="C356" s="15" t="s">
        <v>27</v>
      </c>
      <c r="D356" s="15" t="s">
        <v>57</v>
      </c>
      <c r="E356" s="15"/>
      <c r="F356" s="57"/>
      <c r="G356" s="16">
        <f>G363+G357</f>
        <v>43869.29</v>
      </c>
      <c r="H356" s="16">
        <f>H363+H357</f>
        <v>43868.630000000005</v>
      </c>
      <c r="I356" s="73">
        <f t="shared" si="30"/>
        <v>99.99849553070041</v>
      </c>
    </row>
    <row r="357" spans="1:9" ht="63" hidden="1" customHeight="1" x14ac:dyDescent="0.25">
      <c r="A357" s="1" t="s">
        <v>337</v>
      </c>
      <c r="B357" s="28" t="s">
        <v>208</v>
      </c>
      <c r="C357" s="15" t="s">
        <v>27</v>
      </c>
      <c r="D357" s="13" t="s">
        <v>57</v>
      </c>
      <c r="E357" s="13" t="s">
        <v>170</v>
      </c>
      <c r="F357" s="59"/>
      <c r="G357" s="16">
        <f>G358</f>
        <v>0</v>
      </c>
      <c r="H357" s="69"/>
      <c r="I357" s="73" t="e">
        <f t="shared" si="30"/>
        <v>#DIV/0!</v>
      </c>
    </row>
    <row r="358" spans="1:9" ht="48" hidden="1" customHeight="1" x14ac:dyDescent="0.25">
      <c r="A358" s="1" t="s">
        <v>338</v>
      </c>
      <c r="B358" s="28" t="s">
        <v>229</v>
      </c>
      <c r="C358" s="15" t="s">
        <v>27</v>
      </c>
      <c r="D358" s="13" t="s">
        <v>57</v>
      </c>
      <c r="E358" s="13" t="s">
        <v>198</v>
      </c>
      <c r="F358" s="59"/>
      <c r="G358" s="16">
        <f>G359</f>
        <v>0</v>
      </c>
      <c r="H358" s="69"/>
      <c r="I358" s="73" t="e">
        <f t="shared" si="30"/>
        <v>#DIV/0!</v>
      </c>
    </row>
    <row r="359" spans="1:9" ht="189" hidden="1" customHeight="1" x14ac:dyDescent="0.25">
      <c r="A359" s="1" t="s">
        <v>339</v>
      </c>
      <c r="B359" s="28" t="s">
        <v>230</v>
      </c>
      <c r="C359" s="15" t="s">
        <v>27</v>
      </c>
      <c r="D359" s="13" t="s">
        <v>57</v>
      </c>
      <c r="E359" s="13" t="s">
        <v>199</v>
      </c>
      <c r="F359" s="62"/>
      <c r="G359" s="16">
        <f>G360</f>
        <v>0</v>
      </c>
      <c r="H359" s="69"/>
      <c r="I359" s="73" t="e">
        <f t="shared" si="30"/>
        <v>#DIV/0!</v>
      </c>
    </row>
    <row r="360" spans="1:9" hidden="1" x14ac:dyDescent="0.25">
      <c r="A360" s="1" t="s">
        <v>340</v>
      </c>
      <c r="B360" s="17" t="s">
        <v>36</v>
      </c>
      <c r="C360" s="15" t="s">
        <v>27</v>
      </c>
      <c r="D360" s="13" t="s">
        <v>57</v>
      </c>
      <c r="E360" s="13" t="s">
        <v>199</v>
      </c>
      <c r="F360" s="62">
        <v>600</v>
      </c>
      <c r="G360" s="16">
        <f>G361</f>
        <v>0</v>
      </c>
      <c r="H360" s="69"/>
      <c r="I360" s="73" t="e">
        <f t="shared" si="30"/>
        <v>#DIV/0!</v>
      </c>
    </row>
    <row r="361" spans="1:9" ht="66" hidden="1" customHeight="1" x14ac:dyDescent="0.25">
      <c r="A361" s="1" t="s">
        <v>341</v>
      </c>
      <c r="B361" s="17" t="s">
        <v>38</v>
      </c>
      <c r="C361" s="15" t="s">
        <v>27</v>
      </c>
      <c r="D361" s="13" t="s">
        <v>57</v>
      </c>
      <c r="E361" s="13" t="s">
        <v>199</v>
      </c>
      <c r="F361" s="62">
        <v>610</v>
      </c>
      <c r="G361" s="16">
        <f>G362</f>
        <v>0</v>
      </c>
      <c r="H361" s="69"/>
      <c r="I361" s="73" t="e">
        <f t="shared" si="30"/>
        <v>#DIV/0!</v>
      </c>
    </row>
    <row r="362" spans="1:9" ht="31.5" hidden="1" x14ac:dyDescent="0.25">
      <c r="A362" s="1" t="s">
        <v>342</v>
      </c>
      <c r="B362" s="17" t="s">
        <v>41</v>
      </c>
      <c r="C362" s="15" t="s">
        <v>27</v>
      </c>
      <c r="D362" s="13" t="s">
        <v>57</v>
      </c>
      <c r="E362" s="13" t="s">
        <v>199</v>
      </c>
      <c r="F362" s="62">
        <v>612</v>
      </c>
      <c r="G362" s="49">
        <v>0</v>
      </c>
      <c r="H362" s="69"/>
      <c r="I362" s="73" t="e">
        <f t="shared" si="30"/>
        <v>#DIV/0!</v>
      </c>
    </row>
    <row r="363" spans="1:9" ht="21" customHeight="1" x14ac:dyDescent="0.25">
      <c r="A363" s="1" t="s">
        <v>357</v>
      </c>
      <c r="B363" s="17" t="s">
        <v>58</v>
      </c>
      <c r="C363" s="15" t="s">
        <v>27</v>
      </c>
      <c r="D363" s="15" t="s">
        <v>57</v>
      </c>
      <c r="E363" s="15" t="s">
        <v>719</v>
      </c>
      <c r="F363" s="57"/>
      <c r="G363" s="16">
        <f>G364+G375+G395</f>
        <v>43869.29</v>
      </c>
      <c r="H363" s="16">
        <f>H364+H375+H395</f>
        <v>43868.630000000005</v>
      </c>
      <c r="I363" s="73">
        <f t="shared" si="30"/>
        <v>99.99849553070041</v>
      </c>
    </row>
    <row r="364" spans="1:9" ht="31.5" customHeight="1" x14ac:dyDescent="0.25">
      <c r="A364" s="1" t="s">
        <v>358</v>
      </c>
      <c r="B364" s="17" t="s">
        <v>59</v>
      </c>
      <c r="C364" s="15" t="s">
        <v>27</v>
      </c>
      <c r="D364" s="15" t="s">
        <v>57</v>
      </c>
      <c r="E364" s="15" t="s">
        <v>804</v>
      </c>
      <c r="F364" s="57"/>
      <c r="G364" s="16">
        <f>G365+G368+G372</f>
        <v>10872.55</v>
      </c>
      <c r="H364" s="16">
        <f>H365+H368+H372</f>
        <v>10872.55</v>
      </c>
      <c r="I364" s="73">
        <f t="shared" si="30"/>
        <v>100</v>
      </c>
    </row>
    <row r="365" spans="1:9" ht="78.75" x14ac:dyDescent="0.25">
      <c r="A365" s="1" t="s">
        <v>359</v>
      </c>
      <c r="B365" s="17" t="s">
        <v>60</v>
      </c>
      <c r="C365" s="15" t="s">
        <v>27</v>
      </c>
      <c r="D365" s="15" t="s">
        <v>57</v>
      </c>
      <c r="E365" s="15" t="s">
        <v>805</v>
      </c>
      <c r="F365" s="57"/>
      <c r="G365" s="16">
        <f>G366</f>
        <v>10641.14</v>
      </c>
      <c r="H365" s="16">
        <f>H366</f>
        <v>10641.14</v>
      </c>
      <c r="I365" s="73">
        <f t="shared" si="30"/>
        <v>100</v>
      </c>
    </row>
    <row r="366" spans="1:9" ht="47.25" x14ac:dyDescent="0.25">
      <c r="A366" s="1" t="s">
        <v>360</v>
      </c>
      <c r="B366" s="17" t="s">
        <v>34</v>
      </c>
      <c r="C366" s="15" t="s">
        <v>27</v>
      </c>
      <c r="D366" s="15" t="s">
        <v>57</v>
      </c>
      <c r="E366" s="15" t="s">
        <v>805</v>
      </c>
      <c r="F366" s="57" t="s">
        <v>35</v>
      </c>
      <c r="G366" s="16">
        <f>G367</f>
        <v>10641.14</v>
      </c>
      <c r="H366" s="16">
        <f>H367</f>
        <v>10641.14</v>
      </c>
      <c r="I366" s="73">
        <f t="shared" si="30"/>
        <v>100</v>
      </c>
    </row>
    <row r="367" spans="1:9" x14ac:dyDescent="0.25">
      <c r="A367" s="1" t="s">
        <v>703</v>
      </c>
      <c r="B367" s="17" t="s">
        <v>36</v>
      </c>
      <c r="C367" s="15" t="s">
        <v>27</v>
      </c>
      <c r="D367" s="15" t="s">
        <v>57</v>
      </c>
      <c r="E367" s="15" t="s">
        <v>805</v>
      </c>
      <c r="F367" s="57" t="s">
        <v>37</v>
      </c>
      <c r="G367" s="16">
        <f>7062.27+1629.37+1703.9+245.6</f>
        <v>10641.14</v>
      </c>
      <c r="H367" s="16">
        <f>7062.27+1629.37+1703.9+245.6</f>
        <v>10641.14</v>
      </c>
      <c r="I367" s="73">
        <f t="shared" si="30"/>
        <v>100</v>
      </c>
    </row>
    <row r="368" spans="1:9" ht="118.5" hidden="1" customHeight="1" x14ac:dyDescent="0.25">
      <c r="A368" s="1" t="s">
        <v>343</v>
      </c>
      <c r="B368" s="17" t="s">
        <v>61</v>
      </c>
      <c r="C368" s="15" t="s">
        <v>27</v>
      </c>
      <c r="D368" s="15" t="s">
        <v>57</v>
      </c>
      <c r="E368" s="15" t="s">
        <v>806</v>
      </c>
      <c r="F368" s="57"/>
      <c r="G368" s="16">
        <f>G369</f>
        <v>0</v>
      </c>
      <c r="H368" s="69"/>
      <c r="I368" s="73" t="e">
        <f t="shared" si="30"/>
        <v>#DIV/0!</v>
      </c>
    </row>
    <row r="369" spans="1:9" ht="47.25" hidden="1" x14ac:dyDescent="0.25">
      <c r="A369" s="1" t="s">
        <v>344</v>
      </c>
      <c r="B369" s="17" t="s">
        <v>34</v>
      </c>
      <c r="C369" s="15" t="s">
        <v>27</v>
      </c>
      <c r="D369" s="15" t="s">
        <v>57</v>
      </c>
      <c r="E369" s="15" t="s">
        <v>806</v>
      </c>
      <c r="F369" s="57" t="s">
        <v>35</v>
      </c>
      <c r="G369" s="16">
        <f>G370</f>
        <v>0</v>
      </c>
      <c r="H369" s="69"/>
      <c r="I369" s="73" t="e">
        <f t="shared" si="30"/>
        <v>#DIV/0!</v>
      </c>
    </row>
    <row r="370" spans="1:9" hidden="1" x14ac:dyDescent="0.25">
      <c r="A370" s="1" t="s">
        <v>345</v>
      </c>
      <c r="B370" s="17" t="s">
        <v>36</v>
      </c>
      <c r="C370" s="15" t="s">
        <v>27</v>
      </c>
      <c r="D370" s="15" t="s">
        <v>57</v>
      </c>
      <c r="E370" s="15" t="s">
        <v>806</v>
      </c>
      <c r="F370" s="57" t="s">
        <v>37</v>
      </c>
      <c r="G370" s="16">
        <f>G371</f>
        <v>0</v>
      </c>
      <c r="H370" s="69"/>
      <c r="I370" s="73" t="e">
        <f t="shared" si="30"/>
        <v>#DIV/0!</v>
      </c>
    </row>
    <row r="371" spans="1:9" ht="30" hidden="1" customHeight="1" x14ac:dyDescent="0.25">
      <c r="A371" s="1" t="s">
        <v>888</v>
      </c>
      <c r="B371" s="17" t="s">
        <v>38</v>
      </c>
      <c r="C371" s="15" t="s">
        <v>27</v>
      </c>
      <c r="D371" s="15" t="s">
        <v>57</v>
      </c>
      <c r="E371" s="15" t="s">
        <v>806</v>
      </c>
      <c r="F371" s="57" t="s">
        <v>39</v>
      </c>
      <c r="G371" s="16">
        <v>0</v>
      </c>
      <c r="H371" s="69"/>
      <c r="I371" s="73" t="e">
        <f t="shared" si="30"/>
        <v>#DIV/0!</v>
      </c>
    </row>
    <row r="372" spans="1:9" ht="95.25" customHeight="1" x14ac:dyDescent="0.25">
      <c r="A372" s="1" t="s">
        <v>704</v>
      </c>
      <c r="B372" s="17" t="s">
        <v>583</v>
      </c>
      <c r="C372" s="15" t="s">
        <v>27</v>
      </c>
      <c r="D372" s="15" t="s">
        <v>57</v>
      </c>
      <c r="E372" s="15" t="s">
        <v>807</v>
      </c>
      <c r="F372" s="57"/>
      <c r="G372" s="16">
        <f>G373</f>
        <v>231.41</v>
      </c>
      <c r="H372" s="16">
        <f>H373</f>
        <v>231.41</v>
      </c>
      <c r="I372" s="73">
        <f t="shared" si="30"/>
        <v>100</v>
      </c>
    </row>
    <row r="373" spans="1:9" ht="48.75" customHeight="1" x14ac:dyDescent="0.25">
      <c r="A373" s="1" t="s">
        <v>705</v>
      </c>
      <c r="B373" s="17" t="s">
        <v>34</v>
      </c>
      <c r="C373" s="15" t="s">
        <v>27</v>
      </c>
      <c r="D373" s="15" t="s">
        <v>57</v>
      </c>
      <c r="E373" s="15" t="s">
        <v>807</v>
      </c>
      <c r="F373" s="57" t="s">
        <v>35</v>
      </c>
      <c r="G373" s="16">
        <f>G374</f>
        <v>231.41</v>
      </c>
      <c r="H373" s="16">
        <f>H374</f>
        <v>231.41</v>
      </c>
      <c r="I373" s="73">
        <f t="shared" si="30"/>
        <v>100</v>
      </c>
    </row>
    <row r="374" spans="1:9" ht="19.5" customHeight="1" x14ac:dyDescent="0.25">
      <c r="A374" s="1" t="s">
        <v>706</v>
      </c>
      <c r="B374" s="17" t="s">
        <v>36</v>
      </c>
      <c r="C374" s="15" t="s">
        <v>27</v>
      </c>
      <c r="D374" s="15" t="s">
        <v>57</v>
      </c>
      <c r="E374" s="15" t="s">
        <v>807</v>
      </c>
      <c r="F374" s="57" t="s">
        <v>37</v>
      </c>
      <c r="G374" s="16">
        <v>231.41</v>
      </c>
      <c r="H374" s="16">
        <v>231.41</v>
      </c>
      <c r="I374" s="73">
        <f t="shared" si="30"/>
        <v>100</v>
      </c>
    </row>
    <row r="375" spans="1:9" ht="31.5" x14ac:dyDescent="0.25">
      <c r="A375" s="1" t="s">
        <v>361</v>
      </c>
      <c r="B375" s="17" t="s">
        <v>62</v>
      </c>
      <c r="C375" s="15" t="s">
        <v>27</v>
      </c>
      <c r="D375" s="15" t="s">
        <v>57</v>
      </c>
      <c r="E375" s="15" t="s">
        <v>808</v>
      </c>
      <c r="F375" s="57"/>
      <c r="G375" s="16">
        <f>G376+G380+G389+G386+G392</f>
        <v>30526.31</v>
      </c>
      <c r="H375" s="16">
        <f>H376+H380+H389+H386+H392</f>
        <v>30526.22</v>
      </c>
      <c r="I375" s="73">
        <f t="shared" si="30"/>
        <v>99.999705172357878</v>
      </c>
    </row>
    <row r="376" spans="1:9" ht="93" customHeight="1" x14ac:dyDescent="0.25">
      <c r="A376" s="1" t="s">
        <v>362</v>
      </c>
      <c r="B376" s="17" t="s">
        <v>63</v>
      </c>
      <c r="C376" s="15" t="s">
        <v>27</v>
      </c>
      <c r="D376" s="15" t="s">
        <v>57</v>
      </c>
      <c r="E376" s="15" t="s">
        <v>809</v>
      </c>
      <c r="F376" s="57"/>
      <c r="G376" s="16">
        <f>G377</f>
        <v>30133.31</v>
      </c>
      <c r="H376" s="16">
        <f>H377</f>
        <v>30133.22</v>
      </c>
      <c r="I376" s="73">
        <f t="shared" si="30"/>
        <v>99.999701327202345</v>
      </c>
    </row>
    <row r="377" spans="1:9" ht="47.25" x14ac:dyDescent="0.25">
      <c r="A377" s="1" t="s">
        <v>363</v>
      </c>
      <c r="B377" s="17" t="s">
        <v>34</v>
      </c>
      <c r="C377" s="15" t="s">
        <v>27</v>
      </c>
      <c r="D377" s="15" t="s">
        <v>57</v>
      </c>
      <c r="E377" s="15" t="s">
        <v>809</v>
      </c>
      <c r="F377" s="57" t="s">
        <v>35</v>
      </c>
      <c r="G377" s="16">
        <f>G378</f>
        <v>30133.31</v>
      </c>
      <c r="H377" s="16">
        <f>H378</f>
        <v>30133.22</v>
      </c>
      <c r="I377" s="73">
        <f t="shared" si="30"/>
        <v>99.999701327202345</v>
      </c>
    </row>
    <row r="378" spans="1:9" x14ac:dyDescent="0.25">
      <c r="A378" s="1" t="s">
        <v>364</v>
      </c>
      <c r="B378" s="17" t="s">
        <v>36</v>
      </c>
      <c r="C378" s="15" t="s">
        <v>27</v>
      </c>
      <c r="D378" s="15" t="s">
        <v>57</v>
      </c>
      <c r="E378" s="15" t="s">
        <v>809</v>
      </c>
      <c r="F378" s="57" t="s">
        <v>37</v>
      </c>
      <c r="G378" s="16">
        <f>25990.84-535.38+72.03+1763.65+3163.08-321+0.1-0.01</f>
        <v>30133.31</v>
      </c>
      <c r="H378" s="69">
        <v>30133.22</v>
      </c>
      <c r="I378" s="73">
        <f t="shared" si="30"/>
        <v>99.999701327202345</v>
      </c>
    </row>
    <row r="379" spans="1:9" ht="0.75" hidden="1" customHeight="1" x14ac:dyDescent="0.25">
      <c r="A379" s="1"/>
      <c r="B379" s="17"/>
      <c r="C379" s="15"/>
      <c r="D379" s="15"/>
      <c r="E379" s="15"/>
      <c r="F379" s="57"/>
      <c r="G379" s="16"/>
      <c r="H379" s="69"/>
      <c r="I379" s="73" t="e">
        <f t="shared" si="30"/>
        <v>#DIV/0!</v>
      </c>
    </row>
    <row r="380" spans="1:9" ht="77.25" customHeight="1" x14ac:dyDescent="0.25">
      <c r="A380" s="1" t="s">
        <v>365</v>
      </c>
      <c r="B380" s="17" t="s">
        <v>584</v>
      </c>
      <c r="C380" s="15" t="s">
        <v>27</v>
      </c>
      <c r="D380" s="15" t="s">
        <v>57</v>
      </c>
      <c r="E380" s="15" t="s">
        <v>810</v>
      </c>
      <c r="F380" s="57"/>
      <c r="G380" s="16">
        <f>G381</f>
        <v>0</v>
      </c>
      <c r="H380" s="16">
        <f>H381</f>
        <v>0</v>
      </c>
      <c r="I380" s="73">
        <v>0</v>
      </c>
    </row>
    <row r="381" spans="1:9" ht="47.25" x14ac:dyDescent="0.25">
      <c r="A381" s="1" t="s">
        <v>366</v>
      </c>
      <c r="B381" s="17" t="s">
        <v>34</v>
      </c>
      <c r="C381" s="15" t="s">
        <v>27</v>
      </c>
      <c r="D381" s="15" t="s">
        <v>57</v>
      </c>
      <c r="E381" s="15" t="s">
        <v>810</v>
      </c>
      <c r="F381" s="57" t="s">
        <v>35</v>
      </c>
      <c r="G381" s="16">
        <f>G382</f>
        <v>0</v>
      </c>
      <c r="H381" s="16">
        <f>H382</f>
        <v>0</v>
      </c>
      <c r="I381" s="73">
        <v>0</v>
      </c>
    </row>
    <row r="382" spans="1:9" x14ac:dyDescent="0.25">
      <c r="A382" s="1" t="s">
        <v>367</v>
      </c>
      <c r="B382" s="17" t="s">
        <v>36</v>
      </c>
      <c r="C382" s="15" t="s">
        <v>27</v>
      </c>
      <c r="D382" s="15" t="s">
        <v>57</v>
      </c>
      <c r="E382" s="15" t="s">
        <v>810</v>
      </c>
      <c r="F382" s="57" t="s">
        <v>37</v>
      </c>
      <c r="G382" s="16">
        <f>77.14-77.14</f>
        <v>0</v>
      </c>
      <c r="H382" s="16">
        <f>77.14-77.14</f>
        <v>0</v>
      </c>
      <c r="I382" s="73">
        <v>0</v>
      </c>
    </row>
    <row r="383" spans="1:9" ht="0.75" hidden="1" customHeight="1" x14ac:dyDescent="0.25">
      <c r="A383" s="1" t="s">
        <v>357</v>
      </c>
      <c r="B383" s="17" t="s">
        <v>460</v>
      </c>
      <c r="C383" s="15" t="s">
        <v>27</v>
      </c>
      <c r="D383" s="15" t="s">
        <v>57</v>
      </c>
      <c r="E383" s="15" t="s">
        <v>461</v>
      </c>
      <c r="F383" s="57"/>
      <c r="G383" s="16">
        <f>G384</f>
        <v>0</v>
      </c>
      <c r="H383" s="69"/>
      <c r="I383" s="73" t="e">
        <f t="shared" si="30"/>
        <v>#DIV/0!</v>
      </c>
    </row>
    <row r="384" spans="1:9" ht="47.25" hidden="1" x14ac:dyDescent="0.25">
      <c r="A384" s="1" t="s">
        <v>358</v>
      </c>
      <c r="B384" s="17" t="s">
        <v>34</v>
      </c>
      <c r="C384" s="15" t="s">
        <v>27</v>
      </c>
      <c r="D384" s="15" t="s">
        <v>57</v>
      </c>
      <c r="E384" s="15" t="s">
        <v>461</v>
      </c>
      <c r="F384" s="57" t="s">
        <v>35</v>
      </c>
      <c r="G384" s="16">
        <f>G385</f>
        <v>0</v>
      </c>
      <c r="H384" s="69"/>
      <c r="I384" s="73" t="e">
        <f t="shared" si="30"/>
        <v>#DIV/0!</v>
      </c>
    </row>
    <row r="385" spans="1:9" ht="31.5" hidden="1" x14ac:dyDescent="0.25">
      <c r="A385" s="1" t="s">
        <v>359</v>
      </c>
      <c r="B385" s="17" t="s">
        <v>41</v>
      </c>
      <c r="C385" s="15" t="s">
        <v>27</v>
      </c>
      <c r="D385" s="15" t="s">
        <v>57</v>
      </c>
      <c r="E385" s="15" t="s">
        <v>461</v>
      </c>
      <c r="F385" s="57" t="s">
        <v>42</v>
      </c>
      <c r="G385" s="16">
        <v>0</v>
      </c>
      <c r="H385" s="69"/>
      <c r="I385" s="73" t="e">
        <f t="shared" si="30"/>
        <v>#DIV/0!</v>
      </c>
    </row>
    <row r="386" spans="1:9" ht="110.25" customHeight="1" x14ac:dyDescent="0.25">
      <c r="A386" s="1" t="s">
        <v>368</v>
      </c>
      <c r="B386" s="17" t="s">
        <v>1168</v>
      </c>
      <c r="C386" s="15" t="s">
        <v>27</v>
      </c>
      <c r="D386" s="15" t="s">
        <v>57</v>
      </c>
      <c r="E386" s="15" t="s">
        <v>1169</v>
      </c>
      <c r="F386" s="57"/>
      <c r="G386" s="16">
        <f>G387</f>
        <v>270</v>
      </c>
      <c r="H386" s="16">
        <f>H387</f>
        <v>270</v>
      </c>
      <c r="I386" s="73">
        <f t="shared" si="30"/>
        <v>100</v>
      </c>
    </row>
    <row r="387" spans="1:9" ht="47.25" x14ac:dyDescent="0.25">
      <c r="A387" s="1" t="s">
        <v>369</v>
      </c>
      <c r="B387" s="17" t="s">
        <v>34</v>
      </c>
      <c r="C387" s="15" t="s">
        <v>27</v>
      </c>
      <c r="D387" s="15" t="s">
        <v>57</v>
      </c>
      <c r="E387" s="15" t="s">
        <v>1169</v>
      </c>
      <c r="F387" s="57" t="s">
        <v>35</v>
      </c>
      <c r="G387" s="16">
        <f>G388</f>
        <v>270</v>
      </c>
      <c r="H387" s="16">
        <f>H388</f>
        <v>270</v>
      </c>
      <c r="I387" s="73">
        <f t="shared" si="30"/>
        <v>100</v>
      </c>
    </row>
    <row r="388" spans="1:9" x14ac:dyDescent="0.25">
      <c r="A388" s="1" t="s">
        <v>370</v>
      </c>
      <c r="B388" s="17" t="s">
        <v>36</v>
      </c>
      <c r="C388" s="15" t="s">
        <v>27</v>
      </c>
      <c r="D388" s="15" t="s">
        <v>57</v>
      </c>
      <c r="E388" s="15" t="s">
        <v>1169</v>
      </c>
      <c r="F388" s="57" t="s">
        <v>37</v>
      </c>
      <c r="G388" s="16">
        <v>270</v>
      </c>
      <c r="H388" s="16">
        <v>270</v>
      </c>
      <c r="I388" s="73">
        <f t="shared" si="30"/>
        <v>100</v>
      </c>
    </row>
    <row r="389" spans="1:9" ht="116.25" customHeight="1" x14ac:dyDescent="0.25">
      <c r="A389" s="1" t="s">
        <v>371</v>
      </c>
      <c r="B389" s="17" t="s">
        <v>1035</v>
      </c>
      <c r="C389" s="15" t="s">
        <v>27</v>
      </c>
      <c r="D389" s="15" t="s">
        <v>57</v>
      </c>
      <c r="E389" s="15" t="s">
        <v>1036</v>
      </c>
      <c r="F389" s="57"/>
      <c r="G389" s="16">
        <f>G390</f>
        <v>120</v>
      </c>
      <c r="H389" s="16">
        <f>H390</f>
        <v>120</v>
      </c>
      <c r="I389" s="73">
        <f t="shared" si="30"/>
        <v>100</v>
      </c>
    </row>
    <row r="390" spans="1:9" ht="47.25" x14ac:dyDescent="0.25">
      <c r="A390" s="1" t="s">
        <v>372</v>
      </c>
      <c r="B390" s="17" t="s">
        <v>34</v>
      </c>
      <c r="C390" s="15" t="s">
        <v>27</v>
      </c>
      <c r="D390" s="15" t="s">
        <v>57</v>
      </c>
      <c r="E390" s="15" t="s">
        <v>1036</v>
      </c>
      <c r="F390" s="57" t="s">
        <v>35</v>
      </c>
      <c r="G390" s="16">
        <f>G391</f>
        <v>120</v>
      </c>
      <c r="H390" s="16">
        <f>H391</f>
        <v>120</v>
      </c>
      <c r="I390" s="73">
        <f t="shared" si="30"/>
        <v>100</v>
      </c>
    </row>
    <row r="391" spans="1:9" x14ac:dyDescent="0.25">
      <c r="A391" s="1" t="s">
        <v>373</v>
      </c>
      <c r="B391" s="17" t="s">
        <v>36</v>
      </c>
      <c r="C391" s="15" t="s">
        <v>27</v>
      </c>
      <c r="D391" s="15" t="s">
        <v>57</v>
      </c>
      <c r="E391" s="15" t="s">
        <v>1036</v>
      </c>
      <c r="F391" s="57" t="s">
        <v>37</v>
      </c>
      <c r="G391" s="16">
        <v>120</v>
      </c>
      <c r="H391" s="16">
        <v>120</v>
      </c>
      <c r="I391" s="73">
        <f t="shared" si="30"/>
        <v>100</v>
      </c>
    </row>
    <row r="392" spans="1:9" ht="129.75" customHeight="1" x14ac:dyDescent="0.25">
      <c r="A392" s="1" t="s">
        <v>374</v>
      </c>
      <c r="B392" s="17" t="s">
        <v>1170</v>
      </c>
      <c r="C392" s="15" t="s">
        <v>27</v>
      </c>
      <c r="D392" s="15" t="s">
        <v>57</v>
      </c>
      <c r="E392" s="15" t="s">
        <v>1171</v>
      </c>
      <c r="F392" s="57"/>
      <c r="G392" s="16">
        <f>G393</f>
        <v>3</v>
      </c>
      <c r="H392" s="16">
        <f>H393</f>
        <v>3</v>
      </c>
      <c r="I392" s="73">
        <f t="shared" si="30"/>
        <v>100</v>
      </c>
    </row>
    <row r="393" spans="1:9" ht="47.25" x14ac:dyDescent="0.25">
      <c r="A393" s="1" t="s">
        <v>375</v>
      </c>
      <c r="B393" s="17" t="s">
        <v>34</v>
      </c>
      <c r="C393" s="15" t="s">
        <v>27</v>
      </c>
      <c r="D393" s="15" t="s">
        <v>57</v>
      </c>
      <c r="E393" s="15" t="s">
        <v>1171</v>
      </c>
      <c r="F393" s="57" t="s">
        <v>35</v>
      </c>
      <c r="G393" s="16">
        <f>G394</f>
        <v>3</v>
      </c>
      <c r="H393" s="16">
        <f>H394</f>
        <v>3</v>
      </c>
      <c r="I393" s="73">
        <f t="shared" ref="I393:I456" si="32">H393*100/G393</f>
        <v>100</v>
      </c>
    </row>
    <row r="394" spans="1:9" ht="23.25" customHeight="1" x14ac:dyDescent="0.25">
      <c r="A394" s="1" t="s">
        <v>376</v>
      </c>
      <c r="B394" s="17" t="s">
        <v>36</v>
      </c>
      <c r="C394" s="15" t="s">
        <v>27</v>
      </c>
      <c r="D394" s="15" t="s">
        <v>57</v>
      </c>
      <c r="E394" s="15" t="s">
        <v>1171</v>
      </c>
      <c r="F394" s="57" t="s">
        <v>37</v>
      </c>
      <c r="G394" s="16">
        <v>3</v>
      </c>
      <c r="H394" s="16">
        <v>3</v>
      </c>
      <c r="I394" s="73">
        <f t="shared" si="32"/>
        <v>100</v>
      </c>
    </row>
    <row r="395" spans="1:9" ht="47.25" x14ac:dyDescent="0.25">
      <c r="A395" s="1" t="s">
        <v>377</v>
      </c>
      <c r="B395" s="17" t="s">
        <v>64</v>
      </c>
      <c r="C395" s="15" t="s">
        <v>27</v>
      </c>
      <c r="D395" s="15" t="s">
        <v>57</v>
      </c>
      <c r="E395" s="15" t="s">
        <v>796</v>
      </c>
      <c r="F395" s="57"/>
      <c r="G395" s="16">
        <f>G408+G420+G431+G417+G402+G405+G414+G396+G399+G411</f>
        <v>2470.4299999999998</v>
      </c>
      <c r="H395" s="16">
        <f>H408+H420+H431+H417+H402+H405+H414+H396+H399+H411</f>
        <v>2469.8599999999997</v>
      </c>
      <c r="I395" s="73">
        <f t="shared" si="32"/>
        <v>99.976927093663846</v>
      </c>
    </row>
    <row r="396" spans="1:9" ht="113.25" customHeight="1" x14ac:dyDescent="0.25">
      <c r="A396" s="1" t="s">
        <v>378</v>
      </c>
      <c r="B396" s="17" t="s">
        <v>460</v>
      </c>
      <c r="C396" s="15" t="s">
        <v>27</v>
      </c>
      <c r="D396" s="15" t="s">
        <v>57</v>
      </c>
      <c r="E396" s="15" t="s">
        <v>1172</v>
      </c>
      <c r="F396" s="57"/>
      <c r="G396" s="16">
        <f>G397</f>
        <v>413.95</v>
      </c>
      <c r="H396" s="16">
        <f>H397</f>
        <v>413.95</v>
      </c>
      <c r="I396" s="73">
        <f t="shared" si="32"/>
        <v>100</v>
      </c>
    </row>
    <row r="397" spans="1:9" ht="47.25" x14ac:dyDescent="0.25">
      <c r="A397" s="1" t="s">
        <v>379</v>
      </c>
      <c r="B397" s="17" t="s">
        <v>34</v>
      </c>
      <c r="C397" s="15" t="s">
        <v>27</v>
      </c>
      <c r="D397" s="15" t="s">
        <v>57</v>
      </c>
      <c r="E397" s="15" t="s">
        <v>1172</v>
      </c>
      <c r="F397" s="57" t="s">
        <v>35</v>
      </c>
      <c r="G397" s="16">
        <f>G398</f>
        <v>413.95</v>
      </c>
      <c r="H397" s="16">
        <f>H398</f>
        <v>413.95</v>
      </c>
      <c r="I397" s="73">
        <f t="shared" si="32"/>
        <v>100</v>
      </c>
    </row>
    <row r="398" spans="1:9" x14ac:dyDescent="0.25">
      <c r="A398" s="1" t="s">
        <v>13</v>
      </c>
      <c r="B398" s="17" t="s">
        <v>36</v>
      </c>
      <c r="C398" s="15" t="s">
        <v>27</v>
      </c>
      <c r="D398" s="15" t="s">
        <v>57</v>
      </c>
      <c r="E398" s="15" t="s">
        <v>1172</v>
      </c>
      <c r="F398" s="57" t="s">
        <v>37</v>
      </c>
      <c r="G398" s="16">
        <v>413.95</v>
      </c>
      <c r="H398" s="16">
        <v>413.95</v>
      </c>
      <c r="I398" s="73">
        <f t="shared" si="32"/>
        <v>100</v>
      </c>
    </row>
    <row r="399" spans="1:9" ht="114" customHeight="1" x14ac:dyDescent="0.25">
      <c r="A399" s="1" t="s">
        <v>380</v>
      </c>
      <c r="B399" s="17" t="s">
        <v>1173</v>
      </c>
      <c r="C399" s="15" t="s">
        <v>27</v>
      </c>
      <c r="D399" s="15" t="s">
        <v>57</v>
      </c>
      <c r="E399" s="15" t="s">
        <v>1174</v>
      </c>
      <c r="F399" s="57"/>
      <c r="G399" s="16">
        <f>G400</f>
        <v>699</v>
      </c>
      <c r="H399" s="16">
        <f>H400</f>
        <v>699</v>
      </c>
      <c r="I399" s="73">
        <f t="shared" si="32"/>
        <v>100</v>
      </c>
    </row>
    <row r="400" spans="1:9" ht="47.25" x14ac:dyDescent="0.25">
      <c r="A400" s="1" t="s">
        <v>381</v>
      </c>
      <c r="B400" s="17" t="s">
        <v>34</v>
      </c>
      <c r="C400" s="15" t="s">
        <v>27</v>
      </c>
      <c r="D400" s="15" t="s">
        <v>57</v>
      </c>
      <c r="E400" s="15" t="s">
        <v>1174</v>
      </c>
      <c r="F400" s="57" t="s">
        <v>35</v>
      </c>
      <c r="G400" s="16">
        <f>G401</f>
        <v>699</v>
      </c>
      <c r="H400" s="16">
        <f>H401</f>
        <v>699</v>
      </c>
      <c r="I400" s="73">
        <f t="shared" si="32"/>
        <v>100</v>
      </c>
    </row>
    <row r="401" spans="1:9" x14ac:dyDescent="0.25">
      <c r="A401" s="1" t="s">
        <v>382</v>
      </c>
      <c r="B401" s="17" t="s">
        <v>36</v>
      </c>
      <c r="C401" s="15" t="s">
        <v>27</v>
      </c>
      <c r="D401" s="15" t="s">
        <v>57</v>
      </c>
      <c r="E401" s="15" t="s">
        <v>1174</v>
      </c>
      <c r="F401" s="57" t="s">
        <v>37</v>
      </c>
      <c r="G401" s="16">
        <v>699</v>
      </c>
      <c r="H401" s="16">
        <v>699</v>
      </c>
      <c r="I401" s="73">
        <f t="shared" si="32"/>
        <v>100</v>
      </c>
    </row>
    <row r="402" spans="1:9" ht="141.75" x14ac:dyDescent="0.25">
      <c r="A402" s="1" t="s">
        <v>383</v>
      </c>
      <c r="B402" s="17" t="s">
        <v>1037</v>
      </c>
      <c r="C402" s="15" t="s">
        <v>27</v>
      </c>
      <c r="D402" s="15" t="s">
        <v>57</v>
      </c>
      <c r="E402" s="15" t="s">
        <v>1038</v>
      </c>
      <c r="F402" s="57"/>
      <c r="G402" s="16">
        <f>G403</f>
        <v>835.58</v>
      </c>
      <c r="H402" s="16">
        <f>H403</f>
        <v>835.01</v>
      </c>
      <c r="I402" s="73">
        <f t="shared" si="32"/>
        <v>99.931783910577082</v>
      </c>
    </row>
    <row r="403" spans="1:9" ht="47.25" x14ac:dyDescent="0.25">
      <c r="A403" s="1" t="s">
        <v>867</v>
      </c>
      <c r="B403" s="17" t="s">
        <v>34</v>
      </c>
      <c r="C403" s="15" t="s">
        <v>27</v>
      </c>
      <c r="D403" s="15" t="s">
        <v>57</v>
      </c>
      <c r="E403" s="15" t="s">
        <v>1038</v>
      </c>
      <c r="F403" s="57" t="s">
        <v>35</v>
      </c>
      <c r="G403" s="16">
        <f>G404</f>
        <v>835.58</v>
      </c>
      <c r="H403" s="16">
        <f>H404</f>
        <v>835.01</v>
      </c>
      <c r="I403" s="73">
        <f t="shared" si="32"/>
        <v>99.931783910577082</v>
      </c>
    </row>
    <row r="404" spans="1:9" x14ac:dyDescent="0.25">
      <c r="A404" s="1" t="s">
        <v>995</v>
      </c>
      <c r="B404" s="17" t="s">
        <v>36</v>
      </c>
      <c r="C404" s="15" t="s">
        <v>27</v>
      </c>
      <c r="D404" s="15" t="s">
        <v>57</v>
      </c>
      <c r="E404" s="15" t="s">
        <v>1038</v>
      </c>
      <c r="F404" s="57" t="s">
        <v>37</v>
      </c>
      <c r="G404" s="16">
        <v>835.58</v>
      </c>
      <c r="H404" s="16">
        <v>835.01</v>
      </c>
      <c r="I404" s="73">
        <f t="shared" si="32"/>
        <v>99.931783910577082</v>
      </c>
    </row>
    <row r="405" spans="1:9" ht="157.5" customHeight="1" x14ac:dyDescent="0.25">
      <c r="A405" s="1" t="s">
        <v>996</v>
      </c>
      <c r="B405" s="17" t="s">
        <v>1039</v>
      </c>
      <c r="C405" s="15" t="s">
        <v>27</v>
      </c>
      <c r="D405" s="15" t="s">
        <v>57</v>
      </c>
      <c r="E405" s="15" t="s">
        <v>1040</v>
      </c>
      <c r="F405" s="57"/>
      <c r="G405" s="16">
        <f>G406</f>
        <v>99.8</v>
      </c>
      <c r="H405" s="16">
        <f>H406</f>
        <v>99.8</v>
      </c>
      <c r="I405" s="73">
        <f t="shared" si="32"/>
        <v>100</v>
      </c>
    </row>
    <row r="406" spans="1:9" ht="47.25" x14ac:dyDescent="0.25">
      <c r="A406" s="1" t="s">
        <v>868</v>
      </c>
      <c r="B406" s="17" t="s">
        <v>34</v>
      </c>
      <c r="C406" s="15" t="s">
        <v>27</v>
      </c>
      <c r="D406" s="15" t="s">
        <v>57</v>
      </c>
      <c r="E406" s="15" t="s">
        <v>1040</v>
      </c>
      <c r="F406" s="57" t="s">
        <v>35</v>
      </c>
      <c r="G406" s="16">
        <f>G407</f>
        <v>99.8</v>
      </c>
      <c r="H406" s="16">
        <f>H407</f>
        <v>99.8</v>
      </c>
      <c r="I406" s="73">
        <f t="shared" si="32"/>
        <v>100</v>
      </c>
    </row>
    <row r="407" spans="1:9" x14ac:dyDescent="0.25">
      <c r="A407" s="1" t="s">
        <v>384</v>
      </c>
      <c r="B407" s="17" t="s">
        <v>36</v>
      </c>
      <c r="C407" s="15" t="s">
        <v>27</v>
      </c>
      <c r="D407" s="15" t="s">
        <v>57</v>
      </c>
      <c r="E407" s="15" t="s">
        <v>1040</v>
      </c>
      <c r="F407" s="57" t="s">
        <v>37</v>
      </c>
      <c r="G407" s="16">
        <v>99.8</v>
      </c>
      <c r="H407" s="16">
        <v>99.8</v>
      </c>
      <c r="I407" s="73">
        <f t="shared" si="32"/>
        <v>100</v>
      </c>
    </row>
    <row r="408" spans="1:9" ht="141.75" customHeight="1" x14ac:dyDescent="0.25">
      <c r="A408" s="1" t="s">
        <v>14</v>
      </c>
      <c r="B408" s="17" t="s">
        <v>1041</v>
      </c>
      <c r="C408" s="15" t="s">
        <v>27</v>
      </c>
      <c r="D408" s="15" t="s">
        <v>57</v>
      </c>
      <c r="E408" s="15" t="s">
        <v>1175</v>
      </c>
      <c r="F408" s="57"/>
      <c r="G408" s="16">
        <f>G409</f>
        <v>7.5</v>
      </c>
      <c r="H408" s="16">
        <f>H409</f>
        <v>7.5</v>
      </c>
      <c r="I408" s="73">
        <f t="shared" si="32"/>
        <v>100</v>
      </c>
    </row>
    <row r="409" spans="1:9" ht="47.25" x14ac:dyDescent="0.25">
      <c r="A409" s="1" t="s">
        <v>385</v>
      </c>
      <c r="B409" s="17" t="s">
        <v>34</v>
      </c>
      <c r="C409" s="15" t="s">
        <v>27</v>
      </c>
      <c r="D409" s="15" t="s">
        <v>57</v>
      </c>
      <c r="E409" s="15" t="s">
        <v>1175</v>
      </c>
      <c r="F409" s="57" t="s">
        <v>35</v>
      </c>
      <c r="G409" s="16">
        <f>G410</f>
        <v>7.5</v>
      </c>
      <c r="H409" s="16">
        <f>H410</f>
        <v>7.5</v>
      </c>
      <c r="I409" s="73">
        <f t="shared" si="32"/>
        <v>100</v>
      </c>
    </row>
    <row r="410" spans="1:9" x14ac:dyDescent="0.25">
      <c r="A410" s="1" t="s">
        <v>997</v>
      </c>
      <c r="B410" s="17" t="s">
        <v>36</v>
      </c>
      <c r="C410" s="15" t="s">
        <v>27</v>
      </c>
      <c r="D410" s="15" t="s">
        <v>57</v>
      </c>
      <c r="E410" s="15" t="s">
        <v>1175</v>
      </c>
      <c r="F410" s="57" t="s">
        <v>37</v>
      </c>
      <c r="G410" s="16">
        <f>1.2+6.3</f>
        <v>7.5</v>
      </c>
      <c r="H410" s="16">
        <f>1.2+6.3</f>
        <v>7.5</v>
      </c>
      <c r="I410" s="73">
        <f t="shared" si="32"/>
        <v>100</v>
      </c>
    </row>
    <row r="411" spans="1:9" ht="110.25" customHeight="1" x14ac:dyDescent="0.25">
      <c r="A411" s="1" t="s">
        <v>998</v>
      </c>
      <c r="B411" s="17" t="s">
        <v>1176</v>
      </c>
      <c r="C411" s="15" t="s">
        <v>27</v>
      </c>
      <c r="D411" s="15" t="s">
        <v>57</v>
      </c>
      <c r="E411" s="15" t="s">
        <v>1177</v>
      </c>
      <c r="F411" s="57"/>
      <c r="G411" s="16">
        <f>G412</f>
        <v>9.24</v>
      </c>
      <c r="H411" s="16">
        <f>H412</f>
        <v>9.24</v>
      </c>
      <c r="I411" s="73">
        <f t="shared" si="32"/>
        <v>100</v>
      </c>
    </row>
    <row r="412" spans="1:9" ht="47.25" x14ac:dyDescent="0.25">
      <c r="A412" s="1" t="s">
        <v>386</v>
      </c>
      <c r="B412" s="17" t="s">
        <v>34</v>
      </c>
      <c r="C412" s="15" t="s">
        <v>27</v>
      </c>
      <c r="D412" s="15" t="s">
        <v>57</v>
      </c>
      <c r="E412" s="15" t="s">
        <v>1177</v>
      </c>
      <c r="F412" s="57" t="s">
        <v>35</v>
      </c>
      <c r="G412" s="16">
        <f>G413</f>
        <v>9.24</v>
      </c>
      <c r="H412" s="16">
        <f>H413</f>
        <v>9.24</v>
      </c>
      <c r="I412" s="73">
        <f t="shared" si="32"/>
        <v>100</v>
      </c>
    </row>
    <row r="413" spans="1:9" x14ac:dyDescent="0.25">
      <c r="A413" s="1" t="s">
        <v>387</v>
      </c>
      <c r="B413" s="17" t="s">
        <v>36</v>
      </c>
      <c r="C413" s="15" t="s">
        <v>27</v>
      </c>
      <c r="D413" s="15" t="s">
        <v>57</v>
      </c>
      <c r="E413" s="15" t="s">
        <v>1177</v>
      </c>
      <c r="F413" s="57" t="s">
        <v>37</v>
      </c>
      <c r="G413" s="16">
        <v>9.24</v>
      </c>
      <c r="H413" s="16">
        <v>9.24</v>
      </c>
      <c r="I413" s="73">
        <f t="shared" si="32"/>
        <v>100</v>
      </c>
    </row>
    <row r="414" spans="1:9" ht="157.5" customHeight="1" x14ac:dyDescent="0.25">
      <c r="A414" s="1" t="s">
        <v>388</v>
      </c>
      <c r="B414" s="17" t="s">
        <v>1041</v>
      </c>
      <c r="C414" s="15" t="s">
        <v>27</v>
      </c>
      <c r="D414" s="15" t="s">
        <v>57</v>
      </c>
      <c r="E414" s="15" t="s">
        <v>1042</v>
      </c>
      <c r="F414" s="57"/>
      <c r="G414" s="16">
        <f>G415</f>
        <v>142.5</v>
      </c>
      <c r="H414" s="16">
        <f>H415</f>
        <v>142.5</v>
      </c>
      <c r="I414" s="73">
        <f t="shared" si="32"/>
        <v>100</v>
      </c>
    </row>
    <row r="415" spans="1:9" ht="47.25" x14ac:dyDescent="0.25">
      <c r="A415" s="1" t="s">
        <v>389</v>
      </c>
      <c r="B415" s="17" t="s">
        <v>34</v>
      </c>
      <c r="C415" s="15" t="s">
        <v>27</v>
      </c>
      <c r="D415" s="15" t="s">
        <v>57</v>
      </c>
      <c r="E415" s="15" t="s">
        <v>1042</v>
      </c>
      <c r="F415" s="57" t="s">
        <v>35</v>
      </c>
      <c r="G415" s="16">
        <f>G416</f>
        <v>142.5</v>
      </c>
      <c r="H415" s="16">
        <f>H416</f>
        <v>142.5</v>
      </c>
      <c r="I415" s="73">
        <f t="shared" si="32"/>
        <v>100</v>
      </c>
    </row>
    <row r="416" spans="1:9" x14ac:dyDescent="0.25">
      <c r="A416" s="1" t="s">
        <v>390</v>
      </c>
      <c r="B416" s="17" t="s">
        <v>36</v>
      </c>
      <c r="C416" s="15" t="s">
        <v>27</v>
      </c>
      <c r="D416" s="15" t="s">
        <v>57</v>
      </c>
      <c r="E416" s="15" t="s">
        <v>1042</v>
      </c>
      <c r="F416" s="57" t="s">
        <v>37</v>
      </c>
      <c r="G416" s="16">
        <v>142.5</v>
      </c>
      <c r="H416" s="16">
        <v>142.5</v>
      </c>
      <c r="I416" s="73">
        <f t="shared" si="32"/>
        <v>100</v>
      </c>
    </row>
    <row r="417" spans="1:9" ht="102.75" customHeight="1" x14ac:dyDescent="0.25">
      <c r="A417" s="1" t="s">
        <v>391</v>
      </c>
      <c r="B417" s="17" t="s">
        <v>981</v>
      </c>
      <c r="C417" s="15" t="s">
        <v>27</v>
      </c>
      <c r="D417" s="15" t="s">
        <v>57</v>
      </c>
      <c r="E417" s="15" t="s">
        <v>982</v>
      </c>
      <c r="F417" s="57"/>
      <c r="G417" s="16">
        <f>G418</f>
        <v>218.79999999999998</v>
      </c>
      <c r="H417" s="16">
        <f>H418</f>
        <v>218.79999999999998</v>
      </c>
      <c r="I417" s="73">
        <f t="shared" si="32"/>
        <v>100.00000000000001</v>
      </c>
    </row>
    <row r="418" spans="1:9" ht="47.25" x14ac:dyDescent="0.25">
      <c r="A418" s="1" t="s">
        <v>236</v>
      </c>
      <c r="B418" s="17" t="s">
        <v>34</v>
      </c>
      <c r="C418" s="15" t="s">
        <v>27</v>
      </c>
      <c r="D418" s="15" t="s">
        <v>57</v>
      </c>
      <c r="E418" s="15" t="s">
        <v>982</v>
      </c>
      <c r="F418" s="57" t="s">
        <v>35</v>
      </c>
      <c r="G418" s="16">
        <f>G419</f>
        <v>218.79999999999998</v>
      </c>
      <c r="H418" s="16">
        <f>H419</f>
        <v>218.79999999999998</v>
      </c>
      <c r="I418" s="73">
        <f t="shared" si="32"/>
        <v>100.00000000000001</v>
      </c>
    </row>
    <row r="419" spans="1:9" x14ac:dyDescent="0.25">
      <c r="A419" s="1" t="s">
        <v>392</v>
      </c>
      <c r="B419" s="17" t="s">
        <v>36</v>
      </c>
      <c r="C419" s="15" t="s">
        <v>27</v>
      </c>
      <c r="D419" s="15" t="s">
        <v>57</v>
      </c>
      <c r="E419" s="15" t="s">
        <v>982</v>
      </c>
      <c r="F419" s="57" t="s">
        <v>37</v>
      </c>
      <c r="G419" s="16">
        <f>218.6+0.2</f>
        <v>218.79999999999998</v>
      </c>
      <c r="H419" s="16">
        <f>218.6+0.2</f>
        <v>218.79999999999998</v>
      </c>
      <c r="I419" s="73">
        <f t="shared" si="32"/>
        <v>100.00000000000001</v>
      </c>
    </row>
    <row r="420" spans="1:9" ht="114.75" customHeight="1" x14ac:dyDescent="0.25">
      <c r="A420" s="1" t="s">
        <v>393</v>
      </c>
      <c r="B420" s="17" t="s">
        <v>243</v>
      </c>
      <c r="C420" s="15" t="s">
        <v>27</v>
      </c>
      <c r="D420" s="15" t="s">
        <v>57</v>
      </c>
      <c r="E420" s="15" t="s">
        <v>1178</v>
      </c>
      <c r="F420" s="57"/>
      <c r="G420" s="16">
        <f>G421</f>
        <v>44.06</v>
      </c>
      <c r="H420" s="16">
        <f>H421</f>
        <v>44.06</v>
      </c>
      <c r="I420" s="73">
        <f t="shared" si="32"/>
        <v>100</v>
      </c>
    </row>
    <row r="421" spans="1:9" ht="47.25" x14ac:dyDescent="0.25">
      <c r="A421" s="1" t="s">
        <v>394</v>
      </c>
      <c r="B421" s="17" t="s">
        <v>34</v>
      </c>
      <c r="C421" s="15" t="s">
        <v>27</v>
      </c>
      <c r="D421" s="15" t="s">
        <v>57</v>
      </c>
      <c r="E421" s="15" t="s">
        <v>1178</v>
      </c>
      <c r="F421" s="57" t="s">
        <v>35</v>
      </c>
      <c r="G421" s="16">
        <f>G422</f>
        <v>44.06</v>
      </c>
      <c r="H421" s="16">
        <f>H422</f>
        <v>44.06</v>
      </c>
      <c r="I421" s="73">
        <f t="shared" si="32"/>
        <v>100</v>
      </c>
    </row>
    <row r="422" spans="1:9" ht="15" customHeight="1" x14ac:dyDescent="0.25">
      <c r="A422" s="1" t="s">
        <v>395</v>
      </c>
      <c r="B422" s="17" t="s">
        <v>36</v>
      </c>
      <c r="C422" s="15" t="s">
        <v>27</v>
      </c>
      <c r="D422" s="15" t="s">
        <v>57</v>
      </c>
      <c r="E422" s="15" t="s">
        <v>1178</v>
      </c>
      <c r="F422" s="57" t="s">
        <v>37</v>
      </c>
      <c r="G422" s="16">
        <v>44.06</v>
      </c>
      <c r="H422" s="16">
        <v>44.06</v>
      </c>
      <c r="I422" s="73">
        <f t="shared" si="32"/>
        <v>100</v>
      </c>
    </row>
    <row r="423" spans="1:9" ht="141.75" hidden="1" x14ac:dyDescent="0.25">
      <c r="A423" s="1" t="s">
        <v>362</v>
      </c>
      <c r="B423" s="17" t="s">
        <v>244</v>
      </c>
      <c r="C423" s="15" t="s">
        <v>27</v>
      </c>
      <c r="D423" s="15" t="s">
        <v>57</v>
      </c>
      <c r="E423" s="15" t="s">
        <v>235</v>
      </c>
      <c r="F423" s="57"/>
      <c r="G423" s="16">
        <f>G424</f>
        <v>0</v>
      </c>
      <c r="H423" s="69"/>
      <c r="I423" s="73" t="e">
        <f t="shared" si="32"/>
        <v>#DIV/0!</v>
      </c>
    </row>
    <row r="424" spans="1:9" ht="47.25" hidden="1" x14ac:dyDescent="0.25">
      <c r="A424" s="1" t="s">
        <v>363</v>
      </c>
      <c r="B424" s="17" t="s">
        <v>34</v>
      </c>
      <c r="C424" s="15" t="s">
        <v>27</v>
      </c>
      <c r="D424" s="15" t="s">
        <v>57</v>
      </c>
      <c r="E424" s="15" t="s">
        <v>235</v>
      </c>
      <c r="F424" s="57" t="s">
        <v>35</v>
      </c>
      <c r="G424" s="16">
        <f>G425</f>
        <v>0</v>
      </c>
      <c r="H424" s="69"/>
      <c r="I424" s="73" t="e">
        <f t="shared" si="32"/>
        <v>#DIV/0!</v>
      </c>
    </row>
    <row r="425" spans="1:9" hidden="1" x14ac:dyDescent="0.25">
      <c r="A425" s="1" t="s">
        <v>364</v>
      </c>
      <c r="B425" s="17" t="s">
        <v>36</v>
      </c>
      <c r="C425" s="15" t="s">
        <v>27</v>
      </c>
      <c r="D425" s="15" t="s">
        <v>57</v>
      </c>
      <c r="E425" s="15" t="s">
        <v>235</v>
      </c>
      <c r="F425" s="57" t="s">
        <v>37</v>
      </c>
      <c r="G425" s="16">
        <f>G426</f>
        <v>0</v>
      </c>
      <c r="H425" s="69"/>
      <c r="I425" s="73" t="e">
        <f t="shared" si="32"/>
        <v>#DIV/0!</v>
      </c>
    </row>
    <row r="426" spans="1:9" ht="31.5" hidden="1" x14ac:dyDescent="0.25">
      <c r="A426" s="1" t="s">
        <v>365</v>
      </c>
      <c r="B426" s="17" t="s">
        <v>41</v>
      </c>
      <c r="C426" s="15" t="s">
        <v>27</v>
      </c>
      <c r="D426" s="15" t="s">
        <v>57</v>
      </c>
      <c r="E426" s="15" t="s">
        <v>235</v>
      </c>
      <c r="F426" s="57" t="s">
        <v>42</v>
      </c>
      <c r="G426" s="16">
        <v>0</v>
      </c>
      <c r="H426" s="69"/>
      <c r="I426" s="73" t="e">
        <f t="shared" si="32"/>
        <v>#DIV/0!</v>
      </c>
    </row>
    <row r="427" spans="1:9" ht="126" hidden="1" x14ac:dyDescent="0.25">
      <c r="A427" s="1" t="s">
        <v>366</v>
      </c>
      <c r="B427" s="17" t="s">
        <v>462</v>
      </c>
      <c r="C427" s="15" t="s">
        <v>27</v>
      </c>
      <c r="D427" s="15" t="s">
        <v>57</v>
      </c>
      <c r="E427" s="15" t="s">
        <v>463</v>
      </c>
      <c r="F427" s="57"/>
      <c r="G427" s="16">
        <f>G428</f>
        <v>0</v>
      </c>
      <c r="H427" s="69"/>
      <c r="I427" s="73" t="e">
        <f t="shared" si="32"/>
        <v>#DIV/0!</v>
      </c>
    </row>
    <row r="428" spans="1:9" ht="47.25" hidden="1" x14ac:dyDescent="0.25">
      <c r="A428" s="1" t="s">
        <v>367</v>
      </c>
      <c r="B428" s="17" t="s">
        <v>34</v>
      </c>
      <c r="C428" s="15" t="s">
        <v>27</v>
      </c>
      <c r="D428" s="15" t="s">
        <v>57</v>
      </c>
      <c r="E428" s="15" t="s">
        <v>463</v>
      </c>
      <c r="F428" s="57" t="s">
        <v>35</v>
      </c>
      <c r="G428" s="16">
        <f>G429</f>
        <v>0</v>
      </c>
      <c r="H428" s="69"/>
      <c r="I428" s="73" t="e">
        <f t="shared" si="32"/>
        <v>#DIV/0!</v>
      </c>
    </row>
    <row r="429" spans="1:9" hidden="1" x14ac:dyDescent="0.25">
      <c r="A429" s="1" t="s">
        <v>368</v>
      </c>
      <c r="B429" s="17" t="s">
        <v>36</v>
      </c>
      <c r="C429" s="15" t="s">
        <v>27</v>
      </c>
      <c r="D429" s="15" t="s">
        <v>57</v>
      </c>
      <c r="E429" s="15" t="s">
        <v>463</v>
      </c>
      <c r="F429" s="57" t="s">
        <v>37</v>
      </c>
      <c r="G429" s="16">
        <f>G430</f>
        <v>0</v>
      </c>
      <c r="H429" s="69"/>
      <c r="I429" s="73" t="e">
        <f t="shared" si="32"/>
        <v>#DIV/0!</v>
      </c>
    </row>
    <row r="430" spans="1:9" ht="31.5" hidden="1" x14ac:dyDescent="0.25">
      <c r="A430" s="1" t="s">
        <v>369</v>
      </c>
      <c r="B430" s="17" t="s">
        <v>41</v>
      </c>
      <c r="C430" s="15" t="s">
        <v>27</v>
      </c>
      <c r="D430" s="15" t="s">
        <v>57</v>
      </c>
      <c r="E430" s="15" t="s">
        <v>463</v>
      </c>
      <c r="F430" s="57" t="s">
        <v>42</v>
      </c>
      <c r="G430" s="16">
        <v>0</v>
      </c>
      <c r="H430" s="69"/>
      <c r="I430" s="73" t="e">
        <f t="shared" si="32"/>
        <v>#DIV/0!</v>
      </c>
    </row>
    <row r="431" spans="1:9" ht="133.5" hidden="1" customHeight="1" x14ac:dyDescent="0.25">
      <c r="A431" s="1" t="s">
        <v>354</v>
      </c>
      <c r="B431" s="17" t="s">
        <v>811</v>
      </c>
      <c r="C431" s="15" t="s">
        <v>27</v>
      </c>
      <c r="D431" s="15" t="s">
        <v>57</v>
      </c>
      <c r="E431" s="15" t="s">
        <v>812</v>
      </c>
      <c r="F431" s="57"/>
      <c r="G431" s="16">
        <f>G432</f>
        <v>0</v>
      </c>
      <c r="H431" s="69"/>
      <c r="I431" s="73" t="e">
        <f t="shared" si="32"/>
        <v>#DIV/0!</v>
      </c>
    </row>
    <row r="432" spans="1:9" ht="47.25" hidden="1" x14ac:dyDescent="0.25">
      <c r="A432" s="1" t="s">
        <v>355</v>
      </c>
      <c r="B432" s="17" t="s">
        <v>34</v>
      </c>
      <c r="C432" s="15" t="s">
        <v>27</v>
      </c>
      <c r="D432" s="15" t="s">
        <v>57</v>
      </c>
      <c r="E432" s="15" t="s">
        <v>812</v>
      </c>
      <c r="F432" s="57" t="s">
        <v>35</v>
      </c>
      <c r="G432" s="16">
        <f>G433</f>
        <v>0</v>
      </c>
      <c r="H432" s="69"/>
      <c r="I432" s="73" t="e">
        <f t="shared" si="32"/>
        <v>#DIV/0!</v>
      </c>
    </row>
    <row r="433" spans="1:9" ht="1.5" hidden="1" customHeight="1" x14ac:dyDescent="0.25">
      <c r="A433" s="1" t="s">
        <v>356</v>
      </c>
      <c r="B433" s="17" t="s">
        <v>36</v>
      </c>
      <c r="C433" s="15" t="s">
        <v>27</v>
      </c>
      <c r="D433" s="15" t="s">
        <v>57</v>
      </c>
      <c r="E433" s="15" t="s">
        <v>812</v>
      </c>
      <c r="F433" s="57" t="s">
        <v>37</v>
      </c>
      <c r="G433" s="16">
        <v>0</v>
      </c>
      <c r="H433" s="69"/>
      <c r="I433" s="73" t="e">
        <f t="shared" si="32"/>
        <v>#DIV/0!</v>
      </c>
    </row>
    <row r="434" spans="1:9" ht="31.5" x14ac:dyDescent="0.25">
      <c r="A434" s="1" t="s">
        <v>396</v>
      </c>
      <c r="B434" s="17" t="s">
        <v>66</v>
      </c>
      <c r="C434" s="15" t="s">
        <v>27</v>
      </c>
      <c r="D434" s="15" t="s">
        <v>67</v>
      </c>
      <c r="E434" s="15"/>
      <c r="F434" s="57"/>
      <c r="G434" s="16">
        <f>G435</f>
        <v>15130.100000000002</v>
      </c>
      <c r="H434" s="16">
        <f>H435</f>
        <v>15117.430000000002</v>
      </c>
      <c r="I434" s="73">
        <f t="shared" si="32"/>
        <v>99.916259641377124</v>
      </c>
    </row>
    <row r="435" spans="1:9" ht="17.25" customHeight="1" x14ac:dyDescent="0.25">
      <c r="A435" s="1" t="s">
        <v>999</v>
      </c>
      <c r="B435" s="39" t="s">
        <v>58</v>
      </c>
      <c r="C435" s="15" t="s">
        <v>27</v>
      </c>
      <c r="D435" s="15" t="s">
        <v>67</v>
      </c>
      <c r="E435" s="15" t="s">
        <v>719</v>
      </c>
      <c r="F435" s="57"/>
      <c r="G435" s="16">
        <f>G436</f>
        <v>15130.100000000002</v>
      </c>
      <c r="H435" s="16">
        <f>H436</f>
        <v>15117.430000000002</v>
      </c>
      <c r="I435" s="73">
        <f t="shared" si="32"/>
        <v>99.916259641377124</v>
      </c>
    </row>
    <row r="436" spans="1:9" ht="47.25" x14ac:dyDescent="0.25">
      <c r="A436" s="1" t="s">
        <v>397</v>
      </c>
      <c r="B436" s="17" t="s">
        <v>64</v>
      </c>
      <c r="C436" s="15" t="s">
        <v>27</v>
      </c>
      <c r="D436" s="15" t="s">
        <v>67</v>
      </c>
      <c r="E436" s="15" t="s">
        <v>796</v>
      </c>
      <c r="F436" s="57"/>
      <c r="G436" s="16">
        <f>G437+G447+G454+G444+G461</f>
        <v>15130.100000000002</v>
      </c>
      <c r="H436" s="16">
        <f>H437+H447+H454+H444+H461</f>
        <v>15117.430000000002</v>
      </c>
      <c r="I436" s="73">
        <f t="shared" si="32"/>
        <v>99.916259641377124</v>
      </c>
    </row>
    <row r="437" spans="1:9" ht="110.25" x14ac:dyDescent="0.25">
      <c r="A437" s="1" t="s">
        <v>869</v>
      </c>
      <c r="B437" s="17" t="s">
        <v>68</v>
      </c>
      <c r="C437" s="15" t="s">
        <v>27</v>
      </c>
      <c r="D437" s="15" t="s">
        <v>67</v>
      </c>
      <c r="E437" s="15" t="s">
        <v>813</v>
      </c>
      <c r="F437" s="57"/>
      <c r="G437" s="16">
        <f>G438+G440+G442</f>
        <v>2405.06</v>
      </c>
      <c r="H437" s="16">
        <f>H438+H440+H442</f>
        <v>2395.35</v>
      </c>
      <c r="I437" s="73">
        <f t="shared" si="32"/>
        <v>99.596267868577087</v>
      </c>
    </row>
    <row r="438" spans="1:9" ht="79.5" customHeight="1" x14ac:dyDescent="0.25">
      <c r="A438" s="1" t="s">
        <v>870</v>
      </c>
      <c r="B438" s="17" t="s">
        <v>47</v>
      </c>
      <c r="C438" s="15" t="s">
        <v>27</v>
      </c>
      <c r="D438" s="15" t="s">
        <v>67</v>
      </c>
      <c r="E438" s="15" t="s">
        <v>813</v>
      </c>
      <c r="F438" s="57" t="s">
        <v>48</v>
      </c>
      <c r="G438" s="16">
        <f>G439</f>
        <v>1603.28</v>
      </c>
      <c r="H438" s="16">
        <f>H439</f>
        <v>1593.8</v>
      </c>
      <c r="I438" s="73">
        <f t="shared" si="32"/>
        <v>99.408712140112769</v>
      </c>
    </row>
    <row r="439" spans="1:9" ht="31.5" x14ac:dyDescent="0.25">
      <c r="A439" s="1" t="s">
        <v>871</v>
      </c>
      <c r="B439" s="17" t="s">
        <v>69</v>
      </c>
      <c r="C439" s="15" t="s">
        <v>27</v>
      </c>
      <c r="D439" s="15" t="s">
        <v>67</v>
      </c>
      <c r="E439" s="15" t="s">
        <v>813</v>
      </c>
      <c r="F439" s="57" t="s">
        <v>70</v>
      </c>
      <c r="G439" s="16">
        <f>1379.72+42.23+149.3+32.03</f>
        <v>1603.28</v>
      </c>
      <c r="H439" s="75">
        <v>1593.8</v>
      </c>
      <c r="I439" s="73">
        <f t="shared" si="32"/>
        <v>99.408712140112769</v>
      </c>
    </row>
    <row r="440" spans="1:9" ht="31.5" x14ac:dyDescent="0.25">
      <c r="A440" s="1" t="s">
        <v>872</v>
      </c>
      <c r="B440" s="22" t="s">
        <v>903</v>
      </c>
      <c r="C440" s="15" t="s">
        <v>27</v>
      </c>
      <c r="D440" s="15" t="s">
        <v>67</v>
      </c>
      <c r="E440" s="15" t="s">
        <v>813</v>
      </c>
      <c r="F440" s="57" t="s">
        <v>72</v>
      </c>
      <c r="G440" s="16">
        <f>G441</f>
        <v>801.78</v>
      </c>
      <c r="H440" s="16">
        <f>H441</f>
        <v>801.55</v>
      </c>
      <c r="I440" s="73">
        <f t="shared" si="32"/>
        <v>99.971313826735511</v>
      </c>
    </row>
    <row r="441" spans="1:9" ht="47.25" x14ac:dyDescent="0.25">
      <c r="A441" s="1" t="s">
        <v>398</v>
      </c>
      <c r="B441" s="17" t="s">
        <v>73</v>
      </c>
      <c r="C441" s="15" t="s">
        <v>27</v>
      </c>
      <c r="D441" s="15" t="s">
        <v>67</v>
      </c>
      <c r="E441" s="15" t="s">
        <v>813</v>
      </c>
      <c r="F441" s="57" t="s">
        <v>74</v>
      </c>
      <c r="G441" s="16">
        <f>452.42+110+255.05-15.69</f>
        <v>801.78</v>
      </c>
      <c r="H441" s="74">
        <v>801.55</v>
      </c>
      <c r="I441" s="73">
        <f t="shared" si="32"/>
        <v>99.971313826735511</v>
      </c>
    </row>
    <row r="442" spans="1:9" x14ac:dyDescent="0.25">
      <c r="A442" s="1" t="s">
        <v>399</v>
      </c>
      <c r="B442" s="40" t="s">
        <v>157</v>
      </c>
      <c r="C442" s="15" t="s">
        <v>27</v>
      </c>
      <c r="D442" s="15" t="s">
        <v>67</v>
      </c>
      <c r="E442" s="15" t="s">
        <v>813</v>
      </c>
      <c r="F442" s="57" t="s">
        <v>464</v>
      </c>
      <c r="G442" s="16">
        <f>G443</f>
        <v>0</v>
      </c>
      <c r="H442" s="16">
        <f>H443</f>
        <v>0</v>
      </c>
      <c r="I442" s="73">
        <v>0</v>
      </c>
    </row>
    <row r="443" spans="1:9" x14ac:dyDescent="0.25">
      <c r="A443" s="1" t="s">
        <v>400</v>
      </c>
      <c r="B443" s="40" t="s">
        <v>158</v>
      </c>
      <c r="C443" s="15" t="s">
        <v>27</v>
      </c>
      <c r="D443" s="15" t="s">
        <v>67</v>
      </c>
      <c r="E443" s="15" t="s">
        <v>813</v>
      </c>
      <c r="F443" s="57" t="s">
        <v>465</v>
      </c>
      <c r="G443" s="16">
        <f>4-4</f>
        <v>0</v>
      </c>
      <c r="H443" s="16">
        <f>4-4</f>
        <v>0</v>
      </c>
      <c r="I443" s="73">
        <v>0</v>
      </c>
    </row>
    <row r="444" spans="1:9" ht="115.5" customHeight="1" x14ac:dyDescent="0.25">
      <c r="A444" s="1" t="s">
        <v>1000</v>
      </c>
      <c r="B444" s="17" t="s">
        <v>942</v>
      </c>
      <c r="C444" s="15" t="s">
        <v>27</v>
      </c>
      <c r="D444" s="15" t="s">
        <v>67</v>
      </c>
      <c r="E444" s="15" t="s">
        <v>928</v>
      </c>
      <c r="F444" s="57"/>
      <c r="G444" s="16">
        <f>G445</f>
        <v>751.21</v>
      </c>
      <c r="H444" s="16">
        <f>H445</f>
        <v>748.76</v>
      </c>
      <c r="I444" s="73">
        <f t="shared" si="32"/>
        <v>99.673859506662581</v>
      </c>
    </row>
    <row r="445" spans="1:9" ht="78" customHeight="1" x14ac:dyDescent="0.25">
      <c r="A445" s="1" t="s">
        <v>1001</v>
      </c>
      <c r="B445" s="17" t="s">
        <v>47</v>
      </c>
      <c r="C445" s="15" t="s">
        <v>27</v>
      </c>
      <c r="D445" s="15" t="s">
        <v>67</v>
      </c>
      <c r="E445" s="15" t="s">
        <v>928</v>
      </c>
      <c r="F445" s="57" t="s">
        <v>48</v>
      </c>
      <c r="G445" s="16">
        <f>G446</f>
        <v>751.21</v>
      </c>
      <c r="H445" s="16">
        <f>H446</f>
        <v>748.76</v>
      </c>
      <c r="I445" s="73">
        <f t="shared" si="32"/>
        <v>99.673859506662581</v>
      </c>
    </row>
    <row r="446" spans="1:9" ht="31.5" x14ac:dyDescent="0.25">
      <c r="A446" s="1" t="s">
        <v>873</v>
      </c>
      <c r="B446" s="17" t="s">
        <v>69</v>
      </c>
      <c r="C446" s="15" t="s">
        <v>27</v>
      </c>
      <c r="D446" s="15" t="s">
        <v>67</v>
      </c>
      <c r="E446" s="15" t="s">
        <v>928</v>
      </c>
      <c r="F446" s="57" t="s">
        <v>70</v>
      </c>
      <c r="G446" s="16">
        <f>613.86+18.78+83.99+34.58</f>
        <v>751.21</v>
      </c>
      <c r="H446" s="74">
        <v>748.76</v>
      </c>
      <c r="I446" s="73">
        <f t="shared" si="32"/>
        <v>99.673859506662581</v>
      </c>
    </row>
    <row r="447" spans="1:9" ht="108" customHeight="1" x14ac:dyDescent="0.25">
      <c r="A447" s="1" t="s">
        <v>401</v>
      </c>
      <c r="B447" s="17" t="s">
        <v>65</v>
      </c>
      <c r="C447" s="15" t="s">
        <v>27</v>
      </c>
      <c r="D447" s="15" t="s">
        <v>67</v>
      </c>
      <c r="E447" s="15" t="s">
        <v>814</v>
      </c>
      <c r="F447" s="57"/>
      <c r="G447" s="16">
        <f>G448+G450+G452</f>
        <v>2802.38</v>
      </c>
      <c r="H447" s="16">
        <f>H448+H450+H452</f>
        <v>2801.8700000000003</v>
      </c>
      <c r="I447" s="73">
        <f t="shared" si="32"/>
        <v>99.981801183279941</v>
      </c>
    </row>
    <row r="448" spans="1:9" ht="81.75" customHeight="1" x14ac:dyDescent="0.25">
      <c r="A448" s="1" t="s">
        <v>874</v>
      </c>
      <c r="B448" s="17" t="s">
        <v>47</v>
      </c>
      <c r="C448" s="15" t="s">
        <v>27</v>
      </c>
      <c r="D448" s="15" t="s">
        <v>67</v>
      </c>
      <c r="E448" s="15" t="s">
        <v>814</v>
      </c>
      <c r="F448" s="57" t="s">
        <v>48</v>
      </c>
      <c r="G448" s="16">
        <f>G449</f>
        <v>2612.5800000000004</v>
      </c>
      <c r="H448" s="16">
        <f>H449</f>
        <v>2612.5800000000004</v>
      </c>
      <c r="I448" s="73">
        <f t="shared" si="32"/>
        <v>100</v>
      </c>
    </row>
    <row r="449" spans="1:9" ht="31.5" x14ac:dyDescent="0.25">
      <c r="A449" s="1" t="s">
        <v>875</v>
      </c>
      <c r="B449" s="17" t="s">
        <v>49</v>
      </c>
      <c r="C449" s="15" t="s">
        <v>27</v>
      </c>
      <c r="D449" s="15" t="s">
        <v>67</v>
      </c>
      <c r="E449" s="15" t="s">
        <v>814</v>
      </c>
      <c r="F449" s="57" t="s">
        <v>50</v>
      </c>
      <c r="G449" s="16">
        <f>2530.01+77.56+10-4.99</f>
        <v>2612.5800000000004</v>
      </c>
      <c r="H449" s="16">
        <f>2530.01+77.56+10-4.99</f>
        <v>2612.5800000000004</v>
      </c>
      <c r="I449" s="73">
        <f t="shared" si="32"/>
        <v>100</v>
      </c>
    </row>
    <row r="450" spans="1:9" ht="31.5" x14ac:dyDescent="0.25">
      <c r="A450" s="1" t="s">
        <v>402</v>
      </c>
      <c r="B450" s="22" t="s">
        <v>903</v>
      </c>
      <c r="C450" s="15" t="s">
        <v>27</v>
      </c>
      <c r="D450" s="15" t="s">
        <v>67</v>
      </c>
      <c r="E450" s="15" t="s">
        <v>814</v>
      </c>
      <c r="F450" s="57" t="s">
        <v>72</v>
      </c>
      <c r="G450" s="16">
        <f>G451</f>
        <v>188.1</v>
      </c>
      <c r="H450" s="16">
        <f>H451</f>
        <v>187.59</v>
      </c>
      <c r="I450" s="73">
        <f t="shared" si="32"/>
        <v>99.728867623604472</v>
      </c>
    </row>
    <row r="451" spans="1:9" ht="47.25" x14ac:dyDescent="0.25">
      <c r="A451" s="1" t="s">
        <v>403</v>
      </c>
      <c r="B451" s="17" t="s">
        <v>73</v>
      </c>
      <c r="C451" s="15" t="s">
        <v>27</v>
      </c>
      <c r="D451" s="15" t="s">
        <v>67</v>
      </c>
      <c r="E451" s="15" t="s">
        <v>814</v>
      </c>
      <c r="F451" s="57" t="s">
        <v>74</v>
      </c>
      <c r="G451" s="16">
        <f>96+75+17.1</f>
        <v>188.1</v>
      </c>
      <c r="H451" s="74">
        <v>187.59</v>
      </c>
      <c r="I451" s="73">
        <f t="shared" si="32"/>
        <v>99.728867623604472</v>
      </c>
    </row>
    <row r="452" spans="1:9" x14ac:dyDescent="0.25">
      <c r="A452" s="1" t="s">
        <v>404</v>
      </c>
      <c r="B452" s="40" t="s">
        <v>157</v>
      </c>
      <c r="C452" s="15" t="s">
        <v>27</v>
      </c>
      <c r="D452" s="15" t="s">
        <v>67</v>
      </c>
      <c r="E452" s="15" t="s">
        <v>814</v>
      </c>
      <c r="F452" s="57" t="s">
        <v>464</v>
      </c>
      <c r="G452" s="16">
        <f>G453</f>
        <v>1.7000000000000002</v>
      </c>
      <c r="H452" s="16">
        <f>H453</f>
        <v>1.7000000000000002</v>
      </c>
      <c r="I452" s="73">
        <f t="shared" si="32"/>
        <v>100</v>
      </c>
    </row>
    <row r="453" spans="1:9" x14ac:dyDescent="0.25">
      <c r="A453" s="1" t="s">
        <v>405</v>
      </c>
      <c r="B453" s="40" t="s">
        <v>158</v>
      </c>
      <c r="C453" s="15" t="s">
        <v>27</v>
      </c>
      <c r="D453" s="15" t="s">
        <v>67</v>
      </c>
      <c r="E453" s="15" t="s">
        <v>814</v>
      </c>
      <c r="F453" s="57" t="s">
        <v>465</v>
      </c>
      <c r="G453" s="16">
        <f>4-2.3</f>
        <v>1.7000000000000002</v>
      </c>
      <c r="H453" s="16">
        <f>4-2.3</f>
        <v>1.7000000000000002</v>
      </c>
      <c r="I453" s="73">
        <f t="shared" si="32"/>
        <v>100</v>
      </c>
    </row>
    <row r="454" spans="1:9" ht="111" customHeight="1" x14ac:dyDescent="0.25">
      <c r="A454" s="1" t="s">
        <v>406</v>
      </c>
      <c r="B454" s="17" t="s">
        <v>969</v>
      </c>
      <c r="C454" s="15" t="s">
        <v>27</v>
      </c>
      <c r="D454" s="15" t="s">
        <v>67</v>
      </c>
      <c r="E454" s="15" t="s">
        <v>968</v>
      </c>
      <c r="F454" s="57"/>
      <c r="G454" s="16">
        <f>G455+G457+G459</f>
        <v>9156.9000000000015</v>
      </c>
      <c r="H454" s="16">
        <f>H455+H457+H459</f>
        <v>9156.9000000000015</v>
      </c>
      <c r="I454" s="73">
        <f t="shared" si="32"/>
        <v>100</v>
      </c>
    </row>
    <row r="455" spans="1:9" ht="79.5" customHeight="1" x14ac:dyDescent="0.25">
      <c r="A455" s="1" t="s">
        <v>407</v>
      </c>
      <c r="B455" s="17" t="s">
        <v>47</v>
      </c>
      <c r="C455" s="15" t="s">
        <v>27</v>
      </c>
      <c r="D455" s="15" t="s">
        <v>67</v>
      </c>
      <c r="E455" s="15" t="s">
        <v>968</v>
      </c>
      <c r="F455" s="57" t="s">
        <v>48</v>
      </c>
      <c r="G455" s="16">
        <f>G456</f>
        <v>9037.3000000000011</v>
      </c>
      <c r="H455" s="16">
        <f>H456</f>
        <v>9037.3000000000011</v>
      </c>
      <c r="I455" s="73">
        <f t="shared" si="32"/>
        <v>100</v>
      </c>
    </row>
    <row r="456" spans="1:9" ht="34.5" customHeight="1" x14ac:dyDescent="0.25">
      <c r="A456" s="1" t="s">
        <v>408</v>
      </c>
      <c r="B456" s="17" t="s">
        <v>49</v>
      </c>
      <c r="C456" s="15" t="s">
        <v>27</v>
      </c>
      <c r="D456" s="15" t="s">
        <v>67</v>
      </c>
      <c r="E456" s="15" t="s">
        <v>968</v>
      </c>
      <c r="F456" s="57" t="s">
        <v>70</v>
      </c>
      <c r="G456" s="16">
        <f>7396.02+319.76+787+534.52</f>
        <v>9037.3000000000011</v>
      </c>
      <c r="H456" s="16">
        <f>7396.02+319.76+787+534.52</f>
        <v>9037.3000000000011</v>
      </c>
      <c r="I456" s="73">
        <f t="shared" si="32"/>
        <v>100</v>
      </c>
    </row>
    <row r="457" spans="1:9" ht="34.5" customHeight="1" x14ac:dyDescent="0.25">
      <c r="A457" s="1" t="s">
        <v>1002</v>
      </c>
      <c r="B457" s="22" t="s">
        <v>903</v>
      </c>
      <c r="C457" s="15" t="s">
        <v>27</v>
      </c>
      <c r="D457" s="15" t="s">
        <v>67</v>
      </c>
      <c r="E457" s="15" t="s">
        <v>968</v>
      </c>
      <c r="F457" s="57" t="s">
        <v>72</v>
      </c>
      <c r="G457" s="16">
        <f>G458</f>
        <v>105.6</v>
      </c>
      <c r="H457" s="16">
        <f>H458</f>
        <v>105.6</v>
      </c>
      <c r="I457" s="73">
        <f t="shared" ref="I457:I520" si="33">H457*100/G457</f>
        <v>100</v>
      </c>
    </row>
    <row r="458" spans="1:9" ht="48.75" customHeight="1" x14ac:dyDescent="0.25">
      <c r="A458" s="1" t="s">
        <v>876</v>
      </c>
      <c r="B458" s="17" t="s">
        <v>73</v>
      </c>
      <c r="C458" s="15" t="s">
        <v>27</v>
      </c>
      <c r="D458" s="15" t="s">
        <v>67</v>
      </c>
      <c r="E458" s="15" t="s">
        <v>968</v>
      </c>
      <c r="F458" s="57" t="s">
        <v>74</v>
      </c>
      <c r="G458" s="16">
        <f>10+100-4.4</f>
        <v>105.6</v>
      </c>
      <c r="H458" s="16">
        <f>10+100-4.4</f>
        <v>105.6</v>
      </c>
      <c r="I458" s="73">
        <f t="shared" si="33"/>
        <v>100</v>
      </c>
    </row>
    <row r="459" spans="1:9" ht="18" customHeight="1" x14ac:dyDescent="0.25">
      <c r="A459" s="1" t="s">
        <v>409</v>
      </c>
      <c r="B459" s="40" t="s">
        <v>157</v>
      </c>
      <c r="C459" s="15" t="s">
        <v>27</v>
      </c>
      <c r="D459" s="15" t="s">
        <v>67</v>
      </c>
      <c r="E459" s="15" t="s">
        <v>968</v>
      </c>
      <c r="F459" s="57" t="s">
        <v>464</v>
      </c>
      <c r="G459" s="16">
        <f>G460</f>
        <v>14</v>
      </c>
      <c r="H459" s="16">
        <f>H460</f>
        <v>14</v>
      </c>
      <c r="I459" s="73">
        <f t="shared" si="33"/>
        <v>100</v>
      </c>
    </row>
    <row r="460" spans="1:9" ht="19.5" customHeight="1" x14ac:dyDescent="0.25">
      <c r="A460" s="1" t="s">
        <v>877</v>
      </c>
      <c r="B460" s="40" t="s">
        <v>158</v>
      </c>
      <c r="C460" s="15" t="s">
        <v>27</v>
      </c>
      <c r="D460" s="15" t="s">
        <v>67</v>
      </c>
      <c r="E460" s="15" t="s">
        <v>968</v>
      </c>
      <c r="F460" s="57" t="s">
        <v>465</v>
      </c>
      <c r="G460" s="16">
        <v>14</v>
      </c>
      <c r="H460" s="16">
        <v>14</v>
      </c>
      <c r="I460" s="73">
        <f t="shared" si="33"/>
        <v>100</v>
      </c>
    </row>
    <row r="461" spans="1:9" ht="112.5" customHeight="1" x14ac:dyDescent="0.25">
      <c r="A461" s="1" t="s">
        <v>1003</v>
      </c>
      <c r="B461" s="40" t="s">
        <v>1173</v>
      </c>
      <c r="C461" s="15" t="s">
        <v>27</v>
      </c>
      <c r="D461" s="15" t="s">
        <v>67</v>
      </c>
      <c r="E461" s="15" t="s">
        <v>1174</v>
      </c>
      <c r="F461" s="57"/>
      <c r="G461" s="16">
        <f>G462</f>
        <v>14.55</v>
      </c>
      <c r="H461" s="16">
        <f>H462</f>
        <v>14.55</v>
      </c>
      <c r="I461" s="73">
        <f t="shared" si="33"/>
        <v>100</v>
      </c>
    </row>
    <row r="462" spans="1:9" ht="78" customHeight="1" x14ac:dyDescent="0.25">
      <c r="A462" s="1" t="s">
        <v>410</v>
      </c>
      <c r="B462" s="17" t="s">
        <v>47</v>
      </c>
      <c r="C462" s="15" t="s">
        <v>27</v>
      </c>
      <c r="D462" s="15" t="s">
        <v>67</v>
      </c>
      <c r="E462" s="15" t="s">
        <v>1174</v>
      </c>
      <c r="F462" s="57" t="s">
        <v>48</v>
      </c>
      <c r="G462" s="16">
        <f>G463</f>
        <v>14.55</v>
      </c>
      <c r="H462" s="16">
        <f>H463</f>
        <v>14.55</v>
      </c>
      <c r="I462" s="73">
        <f t="shared" si="33"/>
        <v>100</v>
      </c>
    </row>
    <row r="463" spans="1:9" ht="29.25" customHeight="1" x14ac:dyDescent="0.25">
      <c r="A463" s="1" t="s">
        <v>411</v>
      </c>
      <c r="B463" s="17" t="s">
        <v>49</v>
      </c>
      <c r="C463" s="15" t="s">
        <v>27</v>
      </c>
      <c r="D463" s="15" t="s">
        <v>67</v>
      </c>
      <c r="E463" s="15" t="s">
        <v>1174</v>
      </c>
      <c r="F463" s="57" t="s">
        <v>70</v>
      </c>
      <c r="G463" s="16">
        <v>14.55</v>
      </c>
      <c r="H463" s="16">
        <v>14.55</v>
      </c>
      <c r="I463" s="73">
        <f t="shared" si="33"/>
        <v>100</v>
      </c>
    </row>
    <row r="464" spans="1:9" x14ac:dyDescent="0.25">
      <c r="A464" s="1" t="s">
        <v>412</v>
      </c>
      <c r="B464" s="38" t="s">
        <v>242</v>
      </c>
      <c r="C464" s="19" t="s">
        <v>27</v>
      </c>
      <c r="D464" s="19" t="s">
        <v>75</v>
      </c>
      <c r="E464" s="19"/>
      <c r="F464" s="56"/>
      <c r="G464" s="11">
        <f>G465+G495</f>
        <v>11540.029999999999</v>
      </c>
      <c r="H464" s="11">
        <f>H465+H495</f>
        <v>11540.029999999999</v>
      </c>
      <c r="I464" s="73">
        <f t="shared" si="33"/>
        <v>100.00000000000001</v>
      </c>
    </row>
    <row r="465" spans="1:9" x14ac:dyDescent="0.25">
      <c r="A465" s="1" t="s">
        <v>413</v>
      </c>
      <c r="B465" s="39" t="s">
        <v>76</v>
      </c>
      <c r="C465" s="15" t="s">
        <v>27</v>
      </c>
      <c r="D465" s="15" t="s">
        <v>77</v>
      </c>
      <c r="E465" s="15"/>
      <c r="F465" s="57"/>
      <c r="G465" s="16">
        <f>G466+G490</f>
        <v>11020.029999999999</v>
      </c>
      <c r="H465" s="16">
        <f>H466+H490</f>
        <v>11020.029999999999</v>
      </c>
      <c r="I465" s="73">
        <f t="shared" si="33"/>
        <v>100.00000000000001</v>
      </c>
    </row>
    <row r="466" spans="1:9" ht="47.25" x14ac:dyDescent="0.25">
      <c r="A466" s="1" t="s">
        <v>414</v>
      </c>
      <c r="B466" s="17" t="s">
        <v>31</v>
      </c>
      <c r="C466" s="15" t="s">
        <v>27</v>
      </c>
      <c r="D466" s="15" t="s">
        <v>77</v>
      </c>
      <c r="E466" s="15" t="s">
        <v>790</v>
      </c>
      <c r="F466" s="57"/>
      <c r="G466" s="16">
        <f>G467+G480+G476</f>
        <v>10950.029999999999</v>
      </c>
      <c r="H466" s="16">
        <f>H467+H480+H476</f>
        <v>10950.029999999999</v>
      </c>
      <c r="I466" s="73">
        <f t="shared" si="33"/>
        <v>100.00000000000001</v>
      </c>
    </row>
    <row r="467" spans="1:9" ht="31.5" x14ac:dyDescent="0.25">
      <c r="A467" s="1" t="s">
        <v>415</v>
      </c>
      <c r="B467" s="17" t="s">
        <v>78</v>
      </c>
      <c r="C467" s="15" t="s">
        <v>27</v>
      </c>
      <c r="D467" s="15" t="s">
        <v>77</v>
      </c>
      <c r="E467" s="15" t="s">
        <v>815</v>
      </c>
      <c r="F467" s="57"/>
      <c r="G467" s="16">
        <f>G468+G473</f>
        <v>5127.7899999999991</v>
      </c>
      <c r="H467" s="16">
        <f>H468+H473</f>
        <v>5127.7899999999991</v>
      </c>
      <c r="I467" s="73">
        <f t="shared" si="33"/>
        <v>100</v>
      </c>
    </row>
    <row r="468" spans="1:9" ht="78.75" x14ac:dyDescent="0.25">
      <c r="A468" s="1" t="s">
        <v>416</v>
      </c>
      <c r="B468" s="17" t="s">
        <v>79</v>
      </c>
      <c r="C468" s="15" t="s">
        <v>27</v>
      </c>
      <c r="D468" s="15" t="s">
        <v>77</v>
      </c>
      <c r="E468" s="15" t="s">
        <v>816</v>
      </c>
      <c r="F468" s="57"/>
      <c r="G468" s="16">
        <f>G471+G469</f>
        <v>567.65</v>
      </c>
      <c r="H468" s="16">
        <f>H471+H469</f>
        <v>567.65</v>
      </c>
      <c r="I468" s="73">
        <f t="shared" si="33"/>
        <v>100</v>
      </c>
    </row>
    <row r="469" spans="1:9" ht="78.75" customHeight="1" x14ac:dyDescent="0.25">
      <c r="A469" s="1" t="s">
        <v>98</v>
      </c>
      <c r="B469" s="17" t="s">
        <v>47</v>
      </c>
      <c r="C469" s="15" t="s">
        <v>27</v>
      </c>
      <c r="D469" s="15" t="s">
        <v>77</v>
      </c>
      <c r="E469" s="15" t="s">
        <v>816</v>
      </c>
      <c r="F469" s="57" t="s">
        <v>48</v>
      </c>
      <c r="G469" s="16">
        <f>G470</f>
        <v>339.9</v>
      </c>
      <c r="H469" s="16">
        <f>H470</f>
        <v>339.9</v>
      </c>
      <c r="I469" s="73">
        <f t="shared" si="33"/>
        <v>100</v>
      </c>
    </row>
    <row r="470" spans="1:9" ht="31.5" x14ac:dyDescent="0.25">
      <c r="A470" s="1" t="s">
        <v>417</v>
      </c>
      <c r="B470" s="17" t="s">
        <v>49</v>
      </c>
      <c r="C470" s="15" t="s">
        <v>27</v>
      </c>
      <c r="D470" s="15" t="s">
        <v>77</v>
      </c>
      <c r="E470" s="15" t="s">
        <v>816</v>
      </c>
      <c r="F470" s="57" t="s">
        <v>50</v>
      </c>
      <c r="G470" s="16">
        <f>130+59.6+150.3</f>
        <v>339.9</v>
      </c>
      <c r="H470" s="16">
        <f>130+59.6+150.3</f>
        <v>339.9</v>
      </c>
      <c r="I470" s="73">
        <f t="shared" si="33"/>
        <v>100</v>
      </c>
    </row>
    <row r="471" spans="1:9" ht="31.5" x14ac:dyDescent="0.25">
      <c r="A471" s="1" t="s">
        <v>418</v>
      </c>
      <c r="B471" s="22" t="s">
        <v>903</v>
      </c>
      <c r="C471" s="15" t="s">
        <v>27</v>
      </c>
      <c r="D471" s="15" t="s">
        <v>77</v>
      </c>
      <c r="E471" s="15" t="s">
        <v>816</v>
      </c>
      <c r="F471" s="57" t="s">
        <v>72</v>
      </c>
      <c r="G471" s="16">
        <f>G472</f>
        <v>227.75</v>
      </c>
      <c r="H471" s="16">
        <f>H472</f>
        <v>227.75</v>
      </c>
      <c r="I471" s="73">
        <f t="shared" si="33"/>
        <v>100</v>
      </c>
    </row>
    <row r="472" spans="1:9" ht="47.25" customHeight="1" x14ac:dyDescent="0.25">
      <c r="A472" s="1" t="s">
        <v>419</v>
      </c>
      <c r="B472" s="17" t="s">
        <v>73</v>
      </c>
      <c r="C472" s="15" t="s">
        <v>27</v>
      </c>
      <c r="D472" s="15" t="s">
        <v>77</v>
      </c>
      <c r="E472" s="15" t="s">
        <v>816</v>
      </c>
      <c r="F472" s="57" t="s">
        <v>74</v>
      </c>
      <c r="G472" s="16">
        <f>120+20+43+44.75</f>
        <v>227.75</v>
      </c>
      <c r="H472" s="16">
        <f>120+20+43+44.75</f>
        <v>227.75</v>
      </c>
      <c r="I472" s="73">
        <f t="shared" si="33"/>
        <v>100</v>
      </c>
    </row>
    <row r="473" spans="1:9" ht="98.25" customHeight="1" x14ac:dyDescent="0.25">
      <c r="A473" s="1" t="s">
        <v>420</v>
      </c>
      <c r="B473" s="17" t="s">
        <v>929</v>
      </c>
      <c r="C473" s="15" t="s">
        <v>27</v>
      </c>
      <c r="D473" s="15" t="s">
        <v>77</v>
      </c>
      <c r="E473" s="15" t="s">
        <v>930</v>
      </c>
      <c r="F473" s="57"/>
      <c r="G473" s="16">
        <f>G474</f>
        <v>4560.1399999999994</v>
      </c>
      <c r="H473" s="16">
        <f>H474</f>
        <v>4560.1399999999994</v>
      </c>
      <c r="I473" s="73">
        <f t="shared" si="33"/>
        <v>100</v>
      </c>
    </row>
    <row r="474" spans="1:9" ht="47.25" customHeight="1" x14ac:dyDescent="0.25">
      <c r="A474" s="1" t="s">
        <v>421</v>
      </c>
      <c r="B474" s="17" t="s">
        <v>34</v>
      </c>
      <c r="C474" s="15" t="s">
        <v>27</v>
      </c>
      <c r="D474" s="15" t="s">
        <v>77</v>
      </c>
      <c r="E474" s="15" t="s">
        <v>930</v>
      </c>
      <c r="F474" s="57" t="s">
        <v>35</v>
      </c>
      <c r="G474" s="16">
        <f>G475</f>
        <v>4560.1399999999994</v>
      </c>
      <c r="H474" s="16">
        <f>H475</f>
        <v>4560.1399999999994</v>
      </c>
      <c r="I474" s="73">
        <f t="shared" si="33"/>
        <v>100</v>
      </c>
    </row>
    <row r="475" spans="1:9" ht="24" customHeight="1" x14ac:dyDescent="0.25">
      <c r="A475" s="1" t="s">
        <v>422</v>
      </c>
      <c r="B475" s="17" t="s">
        <v>36</v>
      </c>
      <c r="C475" s="15" t="s">
        <v>27</v>
      </c>
      <c r="D475" s="15" t="s">
        <v>77</v>
      </c>
      <c r="E475" s="15" t="s">
        <v>930</v>
      </c>
      <c r="F475" s="57" t="s">
        <v>37</v>
      </c>
      <c r="G475" s="16">
        <f>3718.14+944-102</f>
        <v>4560.1399999999994</v>
      </c>
      <c r="H475" s="16">
        <f>3718.14+944-102</f>
        <v>4560.1399999999994</v>
      </c>
      <c r="I475" s="73">
        <f t="shared" si="33"/>
        <v>100</v>
      </c>
    </row>
    <row r="476" spans="1:9" ht="30" customHeight="1" x14ac:dyDescent="0.25">
      <c r="A476" s="1" t="s">
        <v>878</v>
      </c>
      <c r="B476" s="17" t="s">
        <v>32</v>
      </c>
      <c r="C476" s="15" t="s">
        <v>27</v>
      </c>
      <c r="D476" s="15" t="s">
        <v>77</v>
      </c>
      <c r="E476" s="15" t="s">
        <v>791</v>
      </c>
      <c r="F476" s="57"/>
      <c r="G476" s="16">
        <f>G477+G484+G487</f>
        <v>5822.24</v>
      </c>
      <c r="H476" s="16">
        <f>H477+H484+H487</f>
        <v>5822.24</v>
      </c>
      <c r="I476" s="73">
        <f t="shared" si="33"/>
        <v>100</v>
      </c>
    </row>
    <row r="477" spans="1:9" ht="114" customHeight="1" x14ac:dyDescent="0.25">
      <c r="A477" s="1" t="s">
        <v>1004</v>
      </c>
      <c r="B477" s="17" t="s">
        <v>33</v>
      </c>
      <c r="C477" s="15" t="s">
        <v>27</v>
      </c>
      <c r="D477" s="15" t="s">
        <v>77</v>
      </c>
      <c r="E477" s="15" t="s">
        <v>792</v>
      </c>
      <c r="F477" s="57"/>
      <c r="G477" s="16">
        <f>G478</f>
        <v>5676.1</v>
      </c>
      <c r="H477" s="16">
        <f>H478</f>
        <v>5676.1</v>
      </c>
      <c r="I477" s="73">
        <f t="shared" si="33"/>
        <v>100</v>
      </c>
    </row>
    <row r="478" spans="1:9" ht="38.25" customHeight="1" x14ac:dyDescent="0.25">
      <c r="A478" s="1" t="s">
        <v>879</v>
      </c>
      <c r="B478" s="17" t="s">
        <v>34</v>
      </c>
      <c r="C478" s="15" t="s">
        <v>27</v>
      </c>
      <c r="D478" s="15" t="s">
        <v>77</v>
      </c>
      <c r="E478" s="15" t="s">
        <v>792</v>
      </c>
      <c r="F478" s="57" t="s">
        <v>35</v>
      </c>
      <c r="G478" s="16">
        <f>G479</f>
        <v>5676.1</v>
      </c>
      <c r="H478" s="16">
        <f>H479</f>
        <v>5676.1</v>
      </c>
      <c r="I478" s="73">
        <f t="shared" si="33"/>
        <v>100</v>
      </c>
    </row>
    <row r="479" spans="1:9" ht="17.25" customHeight="1" x14ac:dyDescent="0.25">
      <c r="A479" s="1" t="s">
        <v>880</v>
      </c>
      <c r="B479" s="17" t="s">
        <v>36</v>
      </c>
      <c r="C479" s="15" t="s">
        <v>27</v>
      </c>
      <c r="D479" s="15" t="s">
        <v>77</v>
      </c>
      <c r="E479" s="15" t="s">
        <v>792</v>
      </c>
      <c r="F479" s="57" t="s">
        <v>37</v>
      </c>
      <c r="G479" s="16">
        <f>630+4098.5+199.2+180.8+567.6</f>
        <v>5676.1</v>
      </c>
      <c r="H479" s="75">
        <v>5676.1</v>
      </c>
      <c r="I479" s="73">
        <f t="shared" si="33"/>
        <v>100</v>
      </c>
    </row>
    <row r="480" spans="1:9" ht="47.25" hidden="1" x14ac:dyDescent="0.25">
      <c r="A480" s="1" t="s">
        <v>386</v>
      </c>
      <c r="B480" s="17" t="s">
        <v>900</v>
      </c>
      <c r="C480" s="15" t="s">
        <v>27</v>
      </c>
      <c r="D480" s="15" t="s">
        <v>77</v>
      </c>
      <c r="E480" s="15" t="s">
        <v>817</v>
      </c>
      <c r="F480" s="57"/>
      <c r="G480" s="16">
        <f>G481</f>
        <v>0</v>
      </c>
      <c r="H480" s="69"/>
      <c r="I480" s="73" t="e">
        <f t="shared" si="33"/>
        <v>#DIV/0!</v>
      </c>
    </row>
    <row r="481" spans="1:9" ht="108" hidden="1" customHeight="1" x14ac:dyDescent="0.25">
      <c r="A481" s="1" t="s">
        <v>387</v>
      </c>
      <c r="B481" s="17" t="s">
        <v>901</v>
      </c>
      <c r="C481" s="15" t="s">
        <v>27</v>
      </c>
      <c r="D481" s="15" t="s">
        <v>77</v>
      </c>
      <c r="E481" s="15" t="s">
        <v>818</v>
      </c>
      <c r="F481" s="57"/>
      <c r="G481" s="16">
        <f>G482</f>
        <v>0</v>
      </c>
      <c r="H481" s="69"/>
      <c r="I481" s="73" t="e">
        <f t="shared" si="33"/>
        <v>#DIV/0!</v>
      </c>
    </row>
    <row r="482" spans="1:9" ht="31.5" hidden="1" x14ac:dyDescent="0.25">
      <c r="A482" s="1" t="s">
        <v>388</v>
      </c>
      <c r="B482" s="22" t="s">
        <v>903</v>
      </c>
      <c r="C482" s="15" t="s">
        <v>27</v>
      </c>
      <c r="D482" s="15" t="s">
        <v>77</v>
      </c>
      <c r="E482" s="15" t="s">
        <v>818</v>
      </c>
      <c r="F482" s="57" t="s">
        <v>72</v>
      </c>
      <c r="G482" s="16">
        <f>G483</f>
        <v>0</v>
      </c>
      <c r="H482" s="69"/>
      <c r="I482" s="73" t="e">
        <f t="shared" si="33"/>
        <v>#DIV/0!</v>
      </c>
    </row>
    <row r="483" spans="1:9" ht="47.25" hidden="1" x14ac:dyDescent="0.25">
      <c r="A483" s="1" t="s">
        <v>389</v>
      </c>
      <c r="B483" s="17" t="s">
        <v>73</v>
      </c>
      <c r="C483" s="15" t="s">
        <v>27</v>
      </c>
      <c r="D483" s="15" t="s">
        <v>77</v>
      </c>
      <c r="E483" s="15" t="s">
        <v>818</v>
      </c>
      <c r="F483" s="57" t="s">
        <v>74</v>
      </c>
      <c r="G483" s="16">
        <v>0</v>
      </c>
      <c r="H483" s="69"/>
      <c r="I483" s="73" t="e">
        <f t="shared" si="33"/>
        <v>#DIV/0!</v>
      </c>
    </row>
    <row r="484" spans="1:9" ht="223.5" customHeight="1" x14ac:dyDescent="0.25">
      <c r="A484" s="1" t="s">
        <v>423</v>
      </c>
      <c r="B484" s="17" t="s">
        <v>1043</v>
      </c>
      <c r="C484" s="15" t="s">
        <v>27</v>
      </c>
      <c r="D484" s="15" t="s">
        <v>77</v>
      </c>
      <c r="E484" s="15" t="s">
        <v>1044</v>
      </c>
      <c r="F484" s="57"/>
      <c r="G484" s="16">
        <f>G485</f>
        <v>49.2</v>
      </c>
      <c r="H484" s="16">
        <f>H485</f>
        <v>49.2</v>
      </c>
      <c r="I484" s="73">
        <f t="shared" si="33"/>
        <v>100</v>
      </c>
    </row>
    <row r="485" spans="1:9" ht="47.25" x14ac:dyDescent="0.25">
      <c r="A485" s="1" t="s">
        <v>424</v>
      </c>
      <c r="B485" s="17" t="s">
        <v>34</v>
      </c>
      <c r="C485" s="15" t="s">
        <v>27</v>
      </c>
      <c r="D485" s="15" t="s">
        <v>77</v>
      </c>
      <c r="E485" s="15" t="s">
        <v>1044</v>
      </c>
      <c r="F485" s="57" t="s">
        <v>35</v>
      </c>
      <c r="G485" s="16">
        <f>G486</f>
        <v>49.2</v>
      </c>
      <c r="H485" s="16">
        <f>H486</f>
        <v>49.2</v>
      </c>
      <c r="I485" s="73">
        <f t="shared" si="33"/>
        <v>100</v>
      </c>
    </row>
    <row r="486" spans="1:9" x14ac:dyDescent="0.25">
      <c r="A486" s="1" t="s">
        <v>425</v>
      </c>
      <c r="B486" s="17" t="s">
        <v>36</v>
      </c>
      <c r="C486" s="15" t="s">
        <v>27</v>
      </c>
      <c r="D486" s="15" t="s">
        <v>77</v>
      </c>
      <c r="E486" s="15" t="s">
        <v>1044</v>
      </c>
      <c r="F486" s="57" t="s">
        <v>37</v>
      </c>
      <c r="G486" s="16">
        <v>49.2</v>
      </c>
      <c r="H486" s="16">
        <v>49.2</v>
      </c>
      <c r="I486" s="73">
        <f t="shared" si="33"/>
        <v>100</v>
      </c>
    </row>
    <row r="487" spans="1:9" ht="114.75" customHeight="1" x14ac:dyDescent="0.25">
      <c r="A487" s="1" t="s">
        <v>426</v>
      </c>
      <c r="B487" s="17" t="s">
        <v>1179</v>
      </c>
      <c r="C487" s="15" t="s">
        <v>27</v>
      </c>
      <c r="D487" s="15" t="s">
        <v>77</v>
      </c>
      <c r="E487" s="15" t="s">
        <v>1180</v>
      </c>
      <c r="F487" s="57"/>
      <c r="G487" s="16">
        <f>G488</f>
        <v>96.94</v>
      </c>
      <c r="H487" s="16">
        <f>H488</f>
        <v>96.94</v>
      </c>
      <c r="I487" s="73">
        <f t="shared" si="33"/>
        <v>100</v>
      </c>
    </row>
    <row r="488" spans="1:9" ht="47.25" x14ac:dyDescent="0.25">
      <c r="A488" s="1" t="s">
        <v>427</v>
      </c>
      <c r="B488" s="17" t="s">
        <v>34</v>
      </c>
      <c r="C488" s="15" t="s">
        <v>27</v>
      </c>
      <c r="D488" s="15" t="s">
        <v>77</v>
      </c>
      <c r="E488" s="15" t="s">
        <v>1180</v>
      </c>
      <c r="F488" s="57" t="s">
        <v>35</v>
      </c>
      <c r="G488" s="16">
        <f>G489</f>
        <v>96.94</v>
      </c>
      <c r="H488" s="16">
        <f>H489</f>
        <v>96.94</v>
      </c>
      <c r="I488" s="73">
        <f t="shared" si="33"/>
        <v>100</v>
      </c>
    </row>
    <row r="489" spans="1:9" x14ac:dyDescent="0.25">
      <c r="A489" s="1" t="s">
        <v>881</v>
      </c>
      <c r="B489" s="17" t="s">
        <v>36</v>
      </c>
      <c r="C489" s="15" t="s">
        <v>27</v>
      </c>
      <c r="D489" s="15" t="s">
        <v>77</v>
      </c>
      <c r="E489" s="15" t="s">
        <v>1180</v>
      </c>
      <c r="F489" s="57" t="s">
        <v>37</v>
      </c>
      <c r="G489" s="16">
        <v>96.94</v>
      </c>
      <c r="H489" s="16">
        <v>96.94</v>
      </c>
      <c r="I489" s="73">
        <f t="shared" si="33"/>
        <v>100</v>
      </c>
    </row>
    <row r="490" spans="1:9" ht="47.25" x14ac:dyDescent="0.25">
      <c r="A490" s="1" t="s">
        <v>882</v>
      </c>
      <c r="B490" s="28" t="s">
        <v>207</v>
      </c>
      <c r="C490" s="15" t="s">
        <v>27</v>
      </c>
      <c r="D490" s="15" t="s">
        <v>77</v>
      </c>
      <c r="E490" s="15" t="s">
        <v>721</v>
      </c>
      <c r="F490" s="57"/>
      <c r="G490" s="16">
        <f t="shared" ref="G490:H493" si="34">G491</f>
        <v>70</v>
      </c>
      <c r="H490" s="16">
        <f t="shared" si="34"/>
        <v>70</v>
      </c>
      <c r="I490" s="73">
        <f t="shared" si="33"/>
        <v>100</v>
      </c>
    </row>
    <row r="491" spans="1:9" ht="31.5" x14ac:dyDescent="0.25">
      <c r="A491" s="1" t="s">
        <v>428</v>
      </c>
      <c r="B491" s="28" t="s">
        <v>707</v>
      </c>
      <c r="C491" s="15" t="s">
        <v>27</v>
      </c>
      <c r="D491" s="15" t="s">
        <v>77</v>
      </c>
      <c r="E491" s="15" t="s">
        <v>725</v>
      </c>
      <c r="F491" s="57"/>
      <c r="G491" s="16">
        <f t="shared" si="34"/>
        <v>70</v>
      </c>
      <c r="H491" s="16">
        <f t="shared" si="34"/>
        <v>70</v>
      </c>
      <c r="I491" s="73">
        <f t="shared" si="33"/>
        <v>100</v>
      </c>
    </row>
    <row r="492" spans="1:9" ht="108.75" customHeight="1" x14ac:dyDescent="0.25">
      <c r="A492" s="1" t="s">
        <v>429</v>
      </c>
      <c r="B492" s="17" t="s">
        <v>1181</v>
      </c>
      <c r="C492" s="15" t="s">
        <v>27</v>
      </c>
      <c r="D492" s="15" t="s">
        <v>77</v>
      </c>
      <c r="E492" s="15" t="s">
        <v>726</v>
      </c>
      <c r="F492" s="57"/>
      <c r="G492" s="16">
        <f t="shared" si="34"/>
        <v>70</v>
      </c>
      <c r="H492" s="16">
        <f t="shared" si="34"/>
        <v>70</v>
      </c>
      <c r="I492" s="73">
        <f t="shared" si="33"/>
        <v>100</v>
      </c>
    </row>
    <row r="493" spans="1:9" ht="47.25" x14ac:dyDescent="0.25">
      <c r="A493" s="1" t="s">
        <v>430</v>
      </c>
      <c r="B493" s="17" t="s">
        <v>34</v>
      </c>
      <c r="C493" s="15" t="s">
        <v>27</v>
      </c>
      <c r="D493" s="15" t="s">
        <v>77</v>
      </c>
      <c r="E493" s="15" t="s">
        <v>726</v>
      </c>
      <c r="F493" s="57" t="s">
        <v>35</v>
      </c>
      <c r="G493" s="16">
        <f t="shared" si="34"/>
        <v>70</v>
      </c>
      <c r="H493" s="16">
        <f t="shared" si="34"/>
        <v>70</v>
      </c>
      <c r="I493" s="73">
        <f t="shared" si="33"/>
        <v>100</v>
      </c>
    </row>
    <row r="494" spans="1:9" x14ac:dyDescent="0.25">
      <c r="A494" s="1" t="s">
        <v>431</v>
      </c>
      <c r="B494" s="17" t="s">
        <v>36</v>
      </c>
      <c r="C494" s="15" t="s">
        <v>27</v>
      </c>
      <c r="D494" s="15" t="s">
        <v>77</v>
      </c>
      <c r="E494" s="15" t="s">
        <v>726</v>
      </c>
      <c r="F494" s="57" t="s">
        <v>37</v>
      </c>
      <c r="G494" s="16">
        <v>70</v>
      </c>
      <c r="H494" s="16">
        <v>70</v>
      </c>
      <c r="I494" s="73">
        <f t="shared" si="33"/>
        <v>100</v>
      </c>
    </row>
    <row r="495" spans="1:9" x14ac:dyDescent="0.25">
      <c r="A495" s="1" t="s">
        <v>1005</v>
      </c>
      <c r="B495" s="17" t="s">
        <v>1045</v>
      </c>
      <c r="C495" s="15" t="s">
        <v>27</v>
      </c>
      <c r="D495" s="15" t="s">
        <v>1046</v>
      </c>
      <c r="E495" s="15"/>
      <c r="F495" s="57"/>
      <c r="G495" s="16">
        <f>G496</f>
        <v>520</v>
      </c>
      <c r="H495" s="16">
        <f>H496</f>
        <v>520</v>
      </c>
      <c r="I495" s="73">
        <f t="shared" si="33"/>
        <v>100</v>
      </c>
    </row>
    <row r="496" spans="1:9" ht="47.25" x14ac:dyDescent="0.25">
      <c r="A496" s="1" t="s">
        <v>432</v>
      </c>
      <c r="B496" s="17" t="s">
        <v>31</v>
      </c>
      <c r="C496" s="15" t="s">
        <v>27</v>
      </c>
      <c r="D496" s="15" t="s">
        <v>1046</v>
      </c>
      <c r="E496" s="15" t="s">
        <v>790</v>
      </c>
      <c r="F496" s="57"/>
      <c r="G496" s="16">
        <f>G497</f>
        <v>520</v>
      </c>
      <c r="H496" s="16">
        <f>H497</f>
        <v>520</v>
      </c>
      <c r="I496" s="73">
        <f t="shared" si="33"/>
        <v>100</v>
      </c>
    </row>
    <row r="497" spans="1:9" ht="31.5" x14ac:dyDescent="0.25">
      <c r="A497" s="1" t="s">
        <v>433</v>
      </c>
      <c r="B497" s="17" t="s">
        <v>78</v>
      </c>
      <c r="C497" s="15" t="s">
        <v>27</v>
      </c>
      <c r="D497" s="15" t="s">
        <v>1046</v>
      </c>
      <c r="E497" s="15" t="s">
        <v>815</v>
      </c>
      <c r="F497" s="57"/>
      <c r="G497" s="16">
        <f>G498+G501</f>
        <v>520</v>
      </c>
      <c r="H497" s="16">
        <f>H498+H501</f>
        <v>520</v>
      </c>
      <c r="I497" s="73">
        <f t="shared" si="33"/>
        <v>100</v>
      </c>
    </row>
    <row r="498" spans="1:9" ht="124.5" customHeight="1" x14ac:dyDescent="0.25">
      <c r="A498" s="1" t="s">
        <v>434</v>
      </c>
      <c r="B498" s="17" t="s">
        <v>1047</v>
      </c>
      <c r="C498" s="15" t="s">
        <v>27</v>
      </c>
      <c r="D498" s="15" t="s">
        <v>1046</v>
      </c>
      <c r="E498" s="15" t="s">
        <v>1048</v>
      </c>
      <c r="F498" s="57"/>
      <c r="G498" s="16">
        <f>G499</f>
        <v>500</v>
      </c>
      <c r="H498" s="16">
        <f>H499</f>
        <v>500</v>
      </c>
      <c r="I498" s="73">
        <f t="shared" si="33"/>
        <v>100</v>
      </c>
    </row>
    <row r="499" spans="1:9" ht="47.25" x14ac:dyDescent="0.25">
      <c r="A499" s="1" t="s">
        <v>435</v>
      </c>
      <c r="B499" s="40" t="s">
        <v>34</v>
      </c>
      <c r="C499" s="15" t="s">
        <v>27</v>
      </c>
      <c r="D499" s="15" t="s">
        <v>1046</v>
      </c>
      <c r="E499" s="15" t="s">
        <v>1048</v>
      </c>
      <c r="F499" s="57" t="s">
        <v>35</v>
      </c>
      <c r="G499" s="16">
        <f>G500</f>
        <v>500</v>
      </c>
      <c r="H499" s="16">
        <f>H500</f>
        <v>500</v>
      </c>
      <c r="I499" s="73">
        <f t="shared" si="33"/>
        <v>100</v>
      </c>
    </row>
    <row r="500" spans="1:9" x14ac:dyDescent="0.25">
      <c r="A500" s="1" t="s">
        <v>436</v>
      </c>
      <c r="B500" s="40" t="s">
        <v>36</v>
      </c>
      <c r="C500" s="15" t="s">
        <v>27</v>
      </c>
      <c r="D500" s="15" t="s">
        <v>1046</v>
      </c>
      <c r="E500" s="15" t="s">
        <v>1048</v>
      </c>
      <c r="F500" s="57" t="s">
        <v>37</v>
      </c>
      <c r="G500" s="16">
        <v>500</v>
      </c>
      <c r="H500" s="16">
        <v>500</v>
      </c>
      <c r="I500" s="73">
        <f t="shared" si="33"/>
        <v>100</v>
      </c>
    </row>
    <row r="501" spans="1:9" ht="111" customHeight="1" x14ac:dyDescent="0.25">
      <c r="A501" s="1" t="s">
        <v>437</v>
      </c>
      <c r="B501" s="40" t="s">
        <v>1182</v>
      </c>
      <c r="C501" s="15" t="s">
        <v>27</v>
      </c>
      <c r="D501" s="15" t="s">
        <v>1046</v>
      </c>
      <c r="E501" s="15" t="s">
        <v>1183</v>
      </c>
      <c r="F501" s="57"/>
      <c r="G501" s="16">
        <f>G502</f>
        <v>20</v>
      </c>
      <c r="H501" s="16">
        <f>H502</f>
        <v>20</v>
      </c>
      <c r="I501" s="73">
        <f t="shared" si="33"/>
        <v>100</v>
      </c>
    </row>
    <row r="502" spans="1:9" ht="47.25" x14ac:dyDescent="0.25">
      <c r="A502" s="1" t="s">
        <v>438</v>
      </c>
      <c r="B502" s="40" t="s">
        <v>34</v>
      </c>
      <c r="C502" s="15" t="s">
        <v>27</v>
      </c>
      <c r="D502" s="15" t="s">
        <v>1046</v>
      </c>
      <c r="E502" s="15" t="s">
        <v>1183</v>
      </c>
      <c r="F502" s="57" t="s">
        <v>35</v>
      </c>
      <c r="G502" s="16">
        <f>G503</f>
        <v>20</v>
      </c>
      <c r="H502" s="16">
        <f>H503</f>
        <v>20</v>
      </c>
      <c r="I502" s="73">
        <f t="shared" si="33"/>
        <v>100</v>
      </c>
    </row>
    <row r="503" spans="1:9" x14ac:dyDescent="0.25">
      <c r="A503" s="1" t="s">
        <v>439</v>
      </c>
      <c r="B503" s="40" t="s">
        <v>36</v>
      </c>
      <c r="C503" s="15" t="s">
        <v>27</v>
      </c>
      <c r="D503" s="15" t="s">
        <v>1046</v>
      </c>
      <c r="E503" s="15" t="s">
        <v>1183</v>
      </c>
      <c r="F503" s="57" t="s">
        <v>37</v>
      </c>
      <c r="G503" s="16">
        <v>20</v>
      </c>
      <c r="H503" s="16">
        <v>20</v>
      </c>
      <c r="I503" s="73">
        <f t="shared" si="33"/>
        <v>100</v>
      </c>
    </row>
    <row r="504" spans="1:9" ht="31.5" x14ac:dyDescent="0.25">
      <c r="A504" s="1" t="s">
        <v>1006</v>
      </c>
      <c r="B504" s="35" t="s">
        <v>80</v>
      </c>
      <c r="C504" s="36">
        <v>760</v>
      </c>
      <c r="D504" s="19"/>
      <c r="E504" s="19"/>
      <c r="F504" s="63"/>
      <c r="G504" s="11">
        <f>G505+G738</f>
        <v>260963.73999999993</v>
      </c>
      <c r="H504" s="11">
        <f>H505+H738</f>
        <v>260822.45999999996</v>
      </c>
      <c r="I504" s="73">
        <f t="shared" si="33"/>
        <v>99.945862210589112</v>
      </c>
    </row>
    <row r="505" spans="1:9" x14ac:dyDescent="0.25">
      <c r="A505" s="1" t="s">
        <v>440</v>
      </c>
      <c r="B505" s="35" t="s">
        <v>81</v>
      </c>
      <c r="C505" s="36">
        <v>760</v>
      </c>
      <c r="D505" s="19" t="s">
        <v>28</v>
      </c>
      <c r="E505" s="19"/>
      <c r="F505" s="63"/>
      <c r="G505" s="11">
        <f>G506+G544+G643+G668+G631</f>
        <v>253180.33999999994</v>
      </c>
      <c r="H505" s="11">
        <f>H506+H544+H643+H668+H631</f>
        <v>253340.44999999995</v>
      </c>
      <c r="I505" s="73">
        <f t="shared" si="33"/>
        <v>100.0632395074594</v>
      </c>
    </row>
    <row r="506" spans="1:9" x14ac:dyDescent="0.25">
      <c r="A506" s="1" t="s">
        <v>883</v>
      </c>
      <c r="B506" s="40" t="s">
        <v>82</v>
      </c>
      <c r="C506" s="15" t="s">
        <v>83</v>
      </c>
      <c r="D506" s="15" t="s">
        <v>84</v>
      </c>
      <c r="E506" s="15"/>
      <c r="F506" s="65"/>
      <c r="G506" s="16">
        <f>G507</f>
        <v>44492.009999999995</v>
      </c>
      <c r="H506" s="16">
        <f>H507</f>
        <v>44674.219999999994</v>
      </c>
      <c r="I506" s="73">
        <f t="shared" si="33"/>
        <v>100.40953420625411</v>
      </c>
    </row>
    <row r="507" spans="1:9" ht="30.75" customHeight="1" x14ac:dyDescent="0.25">
      <c r="A507" s="1" t="s">
        <v>884</v>
      </c>
      <c r="B507" s="17" t="s">
        <v>85</v>
      </c>
      <c r="C507" s="21">
        <v>760</v>
      </c>
      <c r="D507" s="15" t="s">
        <v>84</v>
      </c>
      <c r="E507" s="15" t="s">
        <v>819</v>
      </c>
      <c r="F507" s="65"/>
      <c r="G507" s="16">
        <f>G508+G528</f>
        <v>44492.009999999995</v>
      </c>
      <c r="H507" s="16">
        <f>H508+H528</f>
        <v>44674.219999999994</v>
      </c>
      <c r="I507" s="73">
        <f t="shared" si="33"/>
        <v>100.40953420625411</v>
      </c>
    </row>
    <row r="508" spans="1:9" ht="30" customHeight="1" x14ac:dyDescent="0.25">
      <c r="A508" s="1" t="s">
        <v>472</v>
      </c>
      <c r="B508" s="40" t="s">
        <v>86</v>
      </c>
      <c r="C508" s="21">
        <v>760</v>
      </c>
      <c r="D508" s="15" t="s">
        <v>84</v>
      </c>
      <c r="E508" s="15" t="s">
        <v>820</v>
      </c>
      <c r="F508" s="65" t="s">
        <v>773</v>
      </c>
      <c r="G508" s="16">
        <f>G509+G522+G512+G515+G525+G519+G535+G538+G541</f>
        <v>44492.009999999995</v>
      </c>
      <c r="H508" s="16">
        <f>H509+H522+H512+H515+H525+H519+H535+H538+H541</f>
        <v>44674.219999999994</v>
      </c>
      <c r="I508" s="73">
        <f t="shared" si="33"/>
        <v>100.40953420625411</v>
      </c>
    </row>
    <row r="509" spans="1:9" ht="94.5" x14ac:dyDescent="0.25">
      <c r="A509" s="1" t="s">
        <v>1007</v>
      </c>
      <c r="B509" s="40" t="s">
        <v>87</v>
      </c>
      <c r="C509" s="21">
        <v>760</v>
      </c>
      <c r="D509" s="15" t="s">
        <v>84</v>
      </c>
      <c r="E509" s="15" t="s">
        <v>821</v>
      </c>
      <c r="F509" s="65"/>
      <c r="G509" s="16">
        <f>G510</f>
        <v>19358.359999999997</v>
      </c>
      <c r="H509" s="16">
        <f>H510</f>
        <v>19358.359999999997</v>
      </c>
      <c r="I509" s="73">
        <f t="shared" si="33"/>
        <v>100</v>
      </c>
    </row>
    <row r="510" spans="1:9" ht="33" customHeight="1" x14ac:dyDescent="0.25">
      <c r="A510" s="1" t="s">
        <v>473</v>
      </c>
      <c r="B510" s="40" t="s">
        <v>34</v>
      </c>
      <c r="C510" s="21">
        <v>760</v>
      </c>
      <c r="D510" s="15" t="s">
        <v>84</v>
      </c>
      <c r="E510" s="15" t="s">
        <v>821</v>
      </c>
      <c r="F510" s="66" t="s">
        <v>35</v>
      </c>
      <c r="G510" s="16">
        <f>G511</f>
        <v>19358.359999999997</v>
      </c>
      <c r="H510" s="16">
        <f>H511</f>
        <v>19358.359999999997</v>
      </c>
      <c r="I510" s="73">
        <f t="shared" si="33"/>
        <v>100</v>
      </c>
    </row>
    <row r="511" spans="1:9" ht="17.25" customHeight="1" x14ac:dyDescent="0.25">
      <c r="A511" s="1" t="s">
        <v>474</v>
      </c>
      <c r="B511" s="40" t="s">
        <v>36</v>
      </c>
      <c r="C511" s="21">
        <v>760</v>
      </c>
      <c r="D511" s="15" t="s">
        <v>84</v>
      </c>
      <c r="E511" s="15" t="s">
        <v>821</v>
      </c>
      <c r="F511" s="66" t="s">
        <v>37</v>
      </c>
      <c r="G511" s="16">
        <f>16355.79+883.17+1941-19.56+259.5-61.54</f>
        <v>19358.359999999997</v>
      </c>
      <c r="H511" s="16">
        <f>16355.79+883.17+1941-19.56+259.5-61.54</f>
        <v>19358.359999999997</v>
      </c>
      <c r="I511" s="73">
        <f t="shared" si="33"/>
        <v>100</v>
      </c>
    </row>
    <row r="512" spans="1:9" ht="141" hidden="1" customHeight="1" x14ac:dyDescent="0.25">
      <c r="A512" s="1" t="s">
        <v>869</v>
      </c>
      <c r="B512" s="17" t="s">
        <v>91</v>
      </c>
      <c r="C512" s="15" t="s">
        <v>83</v>
      </c>
      <c r="D512" s="15" t="s">
        <v>84</v>
      </c>
      <c r="E512" s="15" t="s">
        <v>822</v>
      </c>
      <c r="F512" s="65"/>
      <c r="G512" s="16">
        <f>G513</f>
        <v>0</v>
      </c>
      <c r="H512" s="69"/>
      <c r="I512" s="73" t="e">
        <f t="shared" si="33"/>
        <v>#DIV/0!</v>
      </c>
    </row>
    <row r="513" spans="1:9" ht="31.5" hidden="1" customHeight="1" x14ac:dyDescent="0.25">
      <c r="A513" s="1" t="s">
        <v>870</v>
      </c>
      <c r="B513" s="40" t="s">
        <v>34</v>
      </c>
      <c r="C513" s="15" t="s">
        <v>83</v>
      </c>
      <c r="D513" s="15" t="s">
        <v>84</v>
      </c>
      <c r="E513" s="15" t="s">
        <v>822</v>
      </c>
      <c r="F513" s="65">
        <v>600</v>
      </c>
      <c r="G513" s="16">
        <f>G514</f>
        <v>0</v>
      </c>
      <c r="H513" s="69"/>
      <c r="I513" s="73" t="e">
        <f t="shared" si="33"/>
        <v>#DIV/0!</v>
      </c>
    </row>
    <row r="514" spans="1:9" ht="21.75" hidden="1" customHeight="1" x14ac:dyDescent="0.25">
      <c r="A514" s="1" t="s">
        <v>871</v>
      </c>
      <c r="B514" s="40" t="s">
        <v>36</v>
      </c>
      <c r="C514" s="15" t="s">
        <v>83</v>
      </c>
      <c r="D514" s="15" t="s">
        <v>84</v>
      </c>
      <c r="E514" s="15" t="s">
        <v>822</v>
      </c>
      <c r="F514" s="65">
        <v>610</v>
      </c>
      <c r="G514" s="16">
        <f>G518</f>
        <v>0</v>
      </c>
      <c r="H514" s="69"/>
      <c r="I514" s="73" t="e">
        <f t="shared" si="33"/>
        <v>#DIV/0!</v>
      </c>
    </row>
    <row r="515" spans="1:9" ht="78.75" hidden="1" x14ac:dyDescent="0.25">
      <c r="A515" s="1" t="s">
        <v>872</v>
      </c>
      <c r="B515" s="20" t="s">
        <v>38</v>
      </c>
      <c r="C515" s="15" t="s">
        <v>83</v>
      </c>
      <c r="D515" s="15" t="s">
        <v>84</v>
      </c>
      <c r="E515" s="15" t="s">
        <v>570</v>
      </c>
      <c r="F515" s="65"/>
      <c r="G515" s="16">
        <f>G516</f>
        <v>0</v>
      </c>
      <c r="H515" s="69"/>
      <c r="I515" s="73" t="e">
        <f t="shared" si="33"/>
        <v>#DIV/0!</v>
      </c>
    </row>
    <row r="516" spans="1:9" ht="47.25" hidden="1" x14ac:dyDescent="0.25">
      <c r="A516" s="1" t="s">
        <v>398</v>
      </c>
      <c r="B516" s="40" t="s">
        <v>34</v>
      </c>
      <c r="C516" s="15" t="s">
        <v>83</v>
      </c>
      <c r="D516" s="15" t="s">
        <v>84</v>
      </c>
      <c r="E516" s="15" t="s">
        <v>570</v>
      </c>
      <c r="F516" s="65">
        <v>100</v>
      </c>
      <c r="G516" s="16">
        <f>G517</f>
        <v>0</v>
      </c>
      <c r="H516" s="69"/>
      <c r="I516" s="73" t="e">
        <f t="shared" si="33"/>
        <v>#DIV/0!</v>
      </c>
    </row>
    <row r="517" spans="1:9" ht="17.25" hidden="1" customHeight="1" x14ac:dyDescent="0.25">
      <c r="A517" s="1" t="s">
        <v>399</v>
      </c>
      <c r="B517" s="40" t="s">
        <v>36</v>
      </c>
      <c r="C517" s="15" t="s">
        <v>83</v>
      </c>
      <c r="D517" s="15" t="s">
        <v>84</v>
      </c>
      <c r="E517" s="15" t="s">
        <v>570</v>
      </c>
      <c r="F517" s="65">
        <v>110</v>
      </c>
      <c r="G517" s="49">
        <v>0</v>
      </c>
      <c r="H517" s="69"/>
      <c r="I517" s="73" t="e">
        <f t="shared" si="33"/>
        <v>#DIV/0!</v>
      </c>
    </row>
    <row r="518" spans="1:9" ht="78.75" hidden="1" x14ac:dyDescent="0.25">
      <c r="A518" s="1" t="s">
        <v>872</v>
      </c>
      <c r="B518" s="20" t="s">
        <v>38</v>
      </c>
      <c r="C518" s="15" t="s">
        <v>83</v>
      </c>
      <c r="D518" s="15" t="s">
        <v>84</v>
      </c>
      <c r="E518" s="15" t="s">
        <v>822</v>
      </c>
      <c r="F518" s="65">
        <v>611</v>
      </c>
      <c r="G518" s="16">
        <v>0</v>
      </c>
      <c r="H518" s="69"/>
      <c r="I518" s="73" t="e">
        <f t="shared" si="33"/>
        <v>#DIV/0!</v>
      </c>
    </row>
    <row r="519" spans="1:9" ht="251.25" customHeight="1" x14ac:dyDescent="0.25">
      <c r="A519" s="1" t="s">
        <v>475</v>
      </c>
      <c r="B519" s="20" t="s">
        <v>829</v>
      </c>
      <c r="C519" s="15" t="s">
        <v>83</v>
      </c>
      <c r="D519" s="15" t="s">
        <v>773</v>
      </c>
      <c r="E519" s="15" t="s">
        <v>824</v>
      </c>
      <c r="F519" s="65"/>
      <c r="G519" s="16">
        <f>G520</f>
        <v>11239.800000000001</v>
      </c>
      <c r="H519" s="16">
        <f>H520</f>
        <v>11415.6</v>
      </c>
      <c r="I519" s="73">
        <f t="shared" si="33"/>
        <v>101.56408477019163</v>
      </c>
    </row>
    <row r="520" spans="1:9" ht="47.25" x14ac:dyDescent="0.25">
      <c r="A520" s="1" t="s">
        <v>476</v>
      </c>
      <c r="B520" s="40" t="s">
        <v>34</v>
      </c>
      <c r="C520" s="15" t="s">
        <v>83</v>
      </c>
      <c r="D520" s="15" t="s">
        <v>84</v>
      </c>
      <c r="E520" s="15" t="s">
        <v>824</v>
      </c>
      <c r="F520" s="65">
        <v>600</v>
      </c>
      <c r="G520" s="16">
        <f>G521</f>
        <v>11239.800000000001</v>
      </c>
      <c r="H520" s="16">
        <f>H521</f>
        <v>11415.6</v>
      </c>
      <c r="I520" s="73">
        <f t="shared" si="33"/>
        <v>101.56408477019163</v>
      </c>
    </row>
    <row r="521" spans="1:9" x14ac:dyDescent="0.25">
      <c r="A521" s="1" t="s">
        <v>477</v>
      </c>
      <c r="B521" s="40" t="s">
        <v>36</v>
      </c>
      <c r="C521" s="15" t="s">
        <v>83</v>
      </c>
      <c r="D521" s="15" t="s">
        <v>84</v>
      </c>
      <c r="E521" s="15" t="s">
        <v>824</v>
      </c>
      <c r="F521" s="65">
        <v>610</v>
      </c>
      <c r="G521" s="16">
        <f>9984.5+279.7+975.6</f>
        <v>11239.800000000001</v>
      </c>
      <c r="H521" s="16">
        <v>11415.6</v>
      </c>
      <c r="I521" s="73">
        <f t="shared" ref="I521:I584" si="35">H521*100/G521</f>
        <v>101.56408477019163</v>
      </c>
    </row>
    <row r="522" spans="1:9" ht="267.75" customHeight="1" x14ac:dyDescent="0.25">
      <c r="A522" s="1" t="s">
        <v>885</v>
      </c>
      <c r="B522" s="50" t="s">
        <v>847</v>
      </c>
      <c r="C522" s="27" t="s">
        <v>83</v>
      </c>
      <c r="D522" s="27" t="s">
        <v>84</v>
      </c>
      <c r="E522" s="27" t="s">
        <v>823</v>
      </c>
      <c r="F522" s="65"/>
      <c r="G522" s="16">
        <f>G523</f>
        <v>13621.87</v>
      </c>
      <c r="H522" s="16">
        <f>H523</f>
        <v>13628.28</v>
      </c>
      <c r="I522" s="73">
        <f t="shared" si="35"/>
        <v>100.04705668164503</v>
      </c>
    </row>
    <row r="523" spans="1:9" ht="45" customHeight="1" x14ac:dyDescent="0.25">
      <c r="A523" s="1" t="s">
        <v>886</v>
      </c>
      <c r="B523" s="40" t="s">
        <v>34</v>
      </c>
      <c r="C523" s="27" t="s">
        <v>83</v>
      </c>
      <c r="D523" s="27" t="s">
        <v>84</v>
      </c>
      <c r="E523" s="27" t="s">
        <v>823</v>
      </c>
      <c r="F523" s="66" t="s">
        <v>35</v>
      </c>
      <c r="G523" s="16">
        <f>G524</f>
        <v>13621.87</v>
      </c>
      <c r="H523" s="16">
        <f>H524</f>
        <v>13628.28</v>
      </c>
      <c r="I523" s="73">
        <f t="shared" si="35"/>
        <v>100.04705668164503</v>
      </c>
    </row>
    <row r="524" spans="1:9" ht="15" customHeight="1" x14ac:dyDescent="0.25">
      <c r="A524" s="1" t="s">
        <v>478</v>
      </c>
      <c r="B524" s="40" t="s">
        <v>36</v>
      </c>
      <c r="C524" s="27" t="s">
        <v>83</v>
      </c>
      <c r="D524" s="27" t="s">
        <v>84</v>
      </c>
      <c r="E524" s="27" t="s">
        <v>823</v>
      </c>
      <c r="F524" s="66" t="s">
        <v>37</v>
      </c>
      <c r="G524" s="16">
        <f>17073.4-3662.53+211</f>
        <v>13621.87</v>
      </c>
      <c r="H524" s="16">
        <v>13628.28</v>
      </c>
      <c r="I524" s="73">
        <f t="shared" si="35"/>
        <v>100.04705668164503</v>
      </c>
    </row>
    <row r="525" spans="1:9" ht="141.75" hidden="1" customHeight="1" x14ac:dyDescent="0.25">
      <c r="A525" s="1" t="s">
        <v>402</v>
      </c>
      <c r="B525" s="40" t="s">
        <v>580</v>
      </c>
      <c r="C525" s="27" t="s">
        <v>83</v>
      </c>
      <c r="D525" s="27" t="s">
        <v>84</v>
      </c>
      <c r="E525" s="27" t="s">
        <v>581</v>
      </c>
      <c r="F525" s="66"/>
      <c r="G525" s="16">
        <f>G526</f>
        <v>0</v>
      </c>
      <c r="H525" s="69"/>
      <c r="I525" s="73" t="e">
        <f t="shared" si="35"/>
        <v>#DIV/0!</v>
      </c>
    </row>
    <row r="526" spans="1:9" ht="80.25" hidden="1" customHeight="1" x14ac:dyDescent="0.25">
      <c r="A526" s="1" t="s">
        <v>403</v>
      </c>
      <c r="B526" s="40" t="s">
        <v>88</v>
      </c>
      <c r="C526" s="27" t="s">
        <v>83</v>
      </c>
      <c r="D526" s="27" t="s">
        <v>84</v>
      </c>
      <c r="E526" s="27" t="s">
        <v>581</v>
      </c>
      <c r="F526" s="66" t="s">
        <v>48</v>
      </c>
      <c r="G526" s="16">
        <f>G527</f>
        <v>0</v>
      </c>
      <c r="H526" s="69"/>
      <c r="I526" s="73" t="e">
        <f t="shared" si="35"/>
        <v>#DIV/0!</v>
      </c>
    </row>
    <row r="527" spans="1:9" ht="36" hidden="1" customHeight="1" x14ac:dyDescent="0.25">
      <c r="A527" s="1" t="s">
        <v>404</v>
      </c>
      <c r="B527" s="40" t="s">
        <v>49</v>
      </c>
      <c r="C527" s="27" t="s">
        <v>83</v>
      </c>
      <c r="D527" s="27" t="s">
        <v>84</v>
      </c>
      <c r="E527" s="27" t="s">
        <v>581</v>
      </c>
      <c r="F527" s="66" t="s">
        <v>50</v>
      </c>
      <c r="G527" s="16">
        <v>0</v>
      </c>
      <c r="H527" s="69"/>
      <c r="I527" s="73" t="e">
        <f t="shared" si="35"/>
        <v>#DIV/0!</v>
      </c>
    </row>
    <row r="528" spans="1:9" ht="31.5" hidden="1" x14ac:dyDescent="0.25">
      <c r="A528" s="1" t="s">
        <v>873</v>
      </c>
      <c r="B528" s="20" t="s">
        <v>93</v>
      </c>
      <c r="C528" s="15" t="s">
        <v>83</v>
      </c>
      <c r="D528" s="15" t="s">
        <v>84</v>
      </c>
      <c r="E528" s="15" t="s">
        <v>825</v>
      </c>
      <c r="F528" s="57"/>
      <c r="G528" s="16">
        <f>G529+G532</f>
        <v>0</v>
      </c>
      <c r="H528" s="69"/>
      <c r="I528" s="73" t="e">
        <f t="shared" si="35"/>
        <v>#DIV/0!</v>
      </c>
    </row>
    <row r="529" spans="1:9" ht="0.75" hidden="1" customHeight="1" x14ac:dyDescent="0.25">
      <c r="A529" s="1" t="s">
        <v>406</v>
      </c>
      <c r="B529" s="41" t="s">
        <v>95</v>
      </c>
      <c r="C529" s="15" t="s">
        <v>83</v>
      </c>
      <c r="D529" s="15" t="s">
        <v>84</v>
      </c>
      <c r="E529" s="15" t="s">
        <v>96</v>
      </c>
      <c r="F529" s="57"/>
      <c r="G529" s="16">
        <f>G530</f>
        <v>0</v>
      </c>
      <c r="H529" s="69"/>
      <c r="I529" s="73" t="e">
        <f t="shared" si="35"/>
        <v>#DIV/0!</v>
      </c>
    </row>
    <row r="530" spans="1:9" ht="31.5" hidden="1" x14ac:dyDescent="0.25">
      <c r="A530" s="1" t="s">
        <v>407</v>
      </c>
      <c r="B530" s="40" t="s">
        <v>12</v>
      </c>
      <c r="C530" s="15" t="s">
        <v>83</v>
      </c>
      <c r="D530" s="15" t="s">
        <v>84</v>
      </c>
      <c r="E530" s="15" t="s">
        <v>96</v>
      </c>
      <c r="F530" s="57" t="s">
        <v>13</v>
      </c>
      <c r="G530" s="16">
        <f>G531</f>
        <v>0</v>
      </c>
      <c r="H530" s="69"/>
      <c r="I530" s="73" t="e">
        <f t="shared" si="35"/>
        <v>#DIV/0!</v>
      </c>
    </row>
    <row r="531" spans="1:9" hidden="1" x14ac:dyDescent="0.25">
      <c r="A531" s="1" t="s">
        <v>408</v>
      </c>
      <c r="B531" s="40" t="s">
        <v>97</v>
      </c>
      <c r="C531" s="15" t="s">
        <v>83</v>
      </c>
      <c r="D531" s="15" t="s">
        <v>84</v>
      </c>
      <c r="E531" s="15" t="s">
        <v>96</v>
      </c>
      <c r="F531" s="57" t="s">
        <v>98</v>
      </c>
      <c r="G531" s="16">
        <v>0</v>
      </c>
      <c r="H531" s="69"/>
      <c r="I531" s="73" t="e">
        <f t="shared" si="35"/>
        <v>#DIV/0!</v>
      </c>
    </row>
    <row r="532" spans="1:9" ht="272.25" hidden="1" customHeight="1" x14ac:dyDescent="0.25">
      <c r="A532" s="1" t="s">
        <v>401</v>
      </c>
      <c r="B532" s="40" t="s">
        <v>848</v>
      </c>
      <c r="C532" s="15" t="s">
        <v>83</v>
      </c>
      <c r="D532" s="15" t="s">
        <v>84</v>
      </c>
      <c r="E532" s="15" t="s">
        <v>826</v>
      </c>
      <c r="F532" s="57"/>
      <c r="G532" s="16">
        <f>G533</f>
        <v>0</v>
      </c>
      <c r="H532" s="69"/>
      <c r="I532" s="73" t="e">
        <f t="shared" si="35"/>
        <v>#DIV/0!</v>
      </c>
    </row>
    <row r="533" spans="1:9" ht="47.25" hidden="1" customHeight="1" x14ac:dyDescent="0.25">
      <c r="A533" s="1" t="s">
        <v>874</v>
      </c>
      <c r="B533" s="40" t="s">
        <v>34</v>
      </c>
      <c r="C533" s="15" t="s">
        <v>83</v>
      </c>
      <c r="D533" s="15" t="s">
        <v>84</v>
      </c>
      <c r="E533" s="15" t="s">
        <v>826</v>
      </c>
      <c r="F533" s="57" t="s">
        <v>35</v>
      </c>
      <c r="G533" s="16">
        <f>G534</f>
        <v>0</v>
      </c>
      <c r="H533" s="69"/>
      <c r="I533" s="73" t="e">
        <f t="shared" si="35"/>
        <v>#DIV/0!</v>
      </c>
    </row>
    <row r="534" spans="1:9" hidden="1" x14ac:dyDescent="0.25">
      <c r="A534" s="1" t="s">
        <v>875</v>
      </c>
      <c r="B534" s="40" t="s">
        <v>36</v>
      </c>
      <c r="C534" s="15" t="s">
        <v>83</v>
      </c>
      <c r="D534" s="15" t="s">
        <v>84</v>
      </c>
      <c r="E534" s="15" t="s">
        <v>826</v>
      </c>
      <c r="F534" s="57" t="s">
        <v>37</v>
      </c>
      <c r="G534" s="16">
        <v>0</v>
      </c>
      <c r="H534" s="69"/>
      <c r="I534" s="73" t="e">
        <f t="shared" si="35"/>
        <v>#DIV/0!</v>
      </c>
    </row>
    <row r="535" spans="1:9" ht="115.5" customHeight="1" x14ac:dyDescent="0.25">
      <c r="A535" s="1" t="s">
        <v>479</v>
      </c>
      <c r="B535" s="40" t="s">
        <v>1184</v>
      </c>
      <c r="C535" s="15" t="s">
        <v>83</v>
      </c>
      <c r="D535" s="15" t="s">
        <v>84</v>
      </c>
      <c r="E535" s="15" t="s">
        <v>1185</v>
      </c>
      <c r="F535" s="57"/>
      <c r="G535" s="16">
        <f>G536</f>
        <v>92</v>
      </c>
      <c r="H535" s="16">
        <f>H536</f>
        <v>92</v>
      </c>
      <c r="I535" s="73">
        <f t="shared" si="35"/>
        <v>100</v>
      </c>
    </row>
    <row r="536" spans="1:9" ht="47.25" x14ac:dyDescent="0.25">
      <c r="A536" s="1" t="s">
        <v>480</v>
      </c>
      <c r="B536" s="40" t="s">
        <v>34</v>
      </c>
      <c r="C536" s="15" t="s">
        <v>83</v>
      </c>
      <c r="D536" s="15" t="s">
        <v>84</v>
      </c>
      <c r="E536" s="15" t="s">
        <v>1185</v>
      </c>
      <c r="F536" s="57" t="s">
        <v>35</v>
      </c>
      <c r="G536" s="16">
        <f>G537</f>
        <v>92</v>
      </c>
      <c r="H536" s="16">
        <f>H537</f>
        <v>92</v>
      </c>
      <c r="I536" s="73">
        <f t="shared" si="35"/>
        <v>100</v>
      </c>
    </row>
    <row r="537" spans="1:9" x14ac:dyDescent="0.25">
      <c r="A537" s="1" t="s">
        <v>481</v>
      </c>
      <c r="B537" s="40" t="s">
        <v>36</v>
      </c>
      <c r="C537" s="15" t="s">
        <v>83</v>
      </c>
      <c r="D537" s="15" t="s">
        <v>84</v>
      </c>
      <c r="E537" s="15" t="s">
        <v>1185</v>
      </c>
      <c r="F537" s="57" t="s">
        <v>37</v>
      </c>
      <c r="G537" s="16">
        <v>92</v>
      </c>
      <c r="H537" s="16">
        <v>92</v>
      </c>
      <c r="I537" s="73">
        <f t="shared" si="35"/>
        <v>100</v>
      </c>
    </row>
    <row r="538" spans="1:9" ht="159" customHeight="1" x14ac:dyDescent="0.25">
      <c r="A538" s="1" t="s">
        <v>482</v>
      </c>
      <c r="B538" s="40" t="s">
        <v>1051</v>
      </c>
      <c r="C538" s="15" t="s">
        <v>83</v>
      </c>
      <c r="D538" s="15" t="s">
        <v>84</v>
      </c>
      <c r="E538" s="15" t="s">
        <v>1052</v>
      </c>
      <c r="F538" s="57"/>
      <c r="G538" s="16">
        <f>G539</f>
        <v>178.2</v>
      </c>
      <c r="H538" s="16">
        <f>H539</f>
        <v>178.2</v>
      </c>
      <c r="I538" s="73">
        <f t="shared" si="35"/>
        <v>100</v>
      </c>
    </row>
    <row r="539" spans="1:9" ht="47.25" x14ac:dyDescent="0.25">
      <c r="A539" s="1" t="s">
        <v>483</v>
      </c>
      <c r="B539" s="40" t="s">
        <v>34</v>
      </c>
      <c r="C539" s="15" t="s">
        <v>83</v>
      </c>
      <c r="D539" s="15" t="s">
        <v>84</v>
      </c>
      <c r="E539" s="15" t="s">
        <v>1052</v>
      </c>
      <c r="F539" s="57" t="s">
        <v>35</v>
      </c>
      <c r="G539" s="16">
        <f>G540</f>
        <v>178.2</v>
      </c>
      <c r="H539" s="16">
        <f>H540</f>
        <v>178.2</v>
      </c>
      <c r="I539" s="73">
        <f t="shared" si="35"/>
        <v>100</v>
      </c>
    </row>
    <row r="540" spans="1:9" x14ac:dyDescent="0.25">
      <c r="A540" s="1" t="s">
        <v>484</v>
      </c>
      <c r="B540" s="40" t="s">
        <v>36</v>
      </c>
      <c r="C540" s="15" t="s">
        <v>83</v>
      </c>
      <c r="D540" s="15" t="s">
        <v>84</v>
      </c>
      <c r="E540" s="15" t="s">
        <v>1052</v>
      </c>
      <c r="F540" s="57" t="s">
        <v>37</v>
      </c>
      <c r="G540" s="16">
        <v>178.2</v>
      </c>
      <c r="H540" s="16">
        <v>178.2</v>
      </c>
      <c r="I540" s="73">
        <f t="shared" si="35"/>
        <v>100</v>
      </c>
    </row>
    <row r="541" spans="1:9" ht="145.5" customHeight="1" x14ac:dyDescent="0.25">
      <c r="A541" s="1" t="s">
        <v>485</v>
      </c>
      <c r="B541" s="40" t="s">
        <v>1055</v>
      </c>
      <c r="C541" s="15" t="s">
        <v>83</v>
      </c>
      <c r="D541" s="15" t="s">
        <v>84</v>
      </c>
      <c r="E541" s="15" t="s">
        <v>1056</v>
      </c>
      <c r="F541" s="57"/>
      <c r="G541" s="16">
        <f>G542</f>
        <v>1.78</v>
      </c>
      <c r="H541" s="16">
        <f>H542</f>
        <v>1.78</v>
      </c>
      <c r="I541" s="73">
        <f t="shared" si="35"/>
        <v>100</v>
      </c>
    </row>
    <row r="542" spans="1:9" ht="47.25" x14ac:dyDescent="0.25">
      <c r="A542" s="1" t="s">
        <v>486</v>
      </c>
      <c r="B542" s="40" t="s">
        <v>34</v>
      </c>
      <c r="C542" s="15" t="s">
        <v>83</v>
      </c>
      <c r="D542" s="15" t="s">
        <v>84</v>
      </c>
      <c r="E542" s="15" t="s">
        <v>1056</v>
      </c>
      <c r="F542" s="57" t="s">
        <v>35</v>
      </c>
      <c r="G542" s="16">
        <f>G543</f>
        <v>1.78</v>
      </c>
      <c r="H542" s="16">
        <f>H543</f>
        <v>1.78</v>
      </c>
      <c r="I542" s="73">
        <f t="shared" si="35"/>
        <v>100</v>
      </c>
    </row>
    <row r="543" spans="1:9" x14ac:dyDescent="0.25">
      <c r="A543" s="1" t="s">
        <v>487</v>
      </c>
      <c r="B543" s="40" t="s">
        <v>36</v>
      </c>
      <c r="C543" s="15" t="s">
        <v>83</v>
      </c>
      <c r="D543" s="15" t="s">
        <v>84</v>
      </c>
      <c r="E543" s="15" t="s">
        <v>1056</v>
      </c>
      <c r="F543" s="57" t="s">
        <v>37</v>
      </c>
      <c r="G543" s="16">
        <v>1.78</v>
      </c>
      <c r="H543" s="16">
        <v>1.78</v>
      </c>
      <c r="I543" s="73">
        <f t="shared" si="35"/>
        <v>100</v>
      </c>
    </row>
    <row r="544" spans="1:9" x14ac:dyDescent="0.25">
      <c r="A544" s="1" t="s">
        <v>488</v>
      </c>
      <c r="B544" s="40" t="s">
        <v>29</v>
      </c>
      <c r="C544" s="15">
        <v>760</v>
      </c>
      <c r="D544" s="15" t="s">
        <v>30</v>
      </c>
      <c r="E544" s="15"/>
      <c r="F544" s="57"/>
      <c r="G544" s="16">
        <f>G545+G621+G603+G626</f>
        <v>179457.49999999997</v>
      </c>
      <c r="H544" s="16">
        <f>H545+H621+H603+H626</f>
        <v>179525.95999999996</v>
      </c>
      <c r="I544" s="73">
        <f t="shared" si="35"/>
        <v>100.03814830809523</v>
      </c>
    </row>
    <row r="545" spans="1:9" ht="31.5" x14ac:dyDescent="0.25">
      <c r="A545" s="1" t="s">
        <v>489</v>
      </c>
      <c r="B545" s="17" t="s">
        <v>85</v>
      </c>
      <c r="C545" s="21">
        <v>760</v>
      </c>
      <c r="D545" s="15" t="s">
        <v>30</v>
      </c>
      <c r="E545" s="15" t="s">
        <v>819</v>
      </c>
      <c r="F545" s="65"/>
      <c r="G545" s="16">
        <f>G546+G593</f>
        <v>178950.87999999998</v>
      </c>
      <c r="H545" s="16">
        <f>H546+H593</f>
        <v>179022.90999999997</v>
      </c>
      <c r="I545" s="73">
        <f t="shared" si="35"/>
        <v>100.04025126895156</v>
      </c>
    </row>
    <row r="546" spans="1:9" ht="33" customHeight="1" x14ac:dyDescent="0.25">
      <c r="A546" s="1" t="s">
        <v>490</v>
      </c>
      <c r="B546" s="40" t="s">
        <v>86</v>
      </c>
      <c r="C546" s="21">
        <v>760</v>
      </c>
      <c r="D546" s="15" t="s">
        <v>30</v>
      </c>
      <c r="E546" s="15" t="s">
        <v>820</v>
      </c>
      <c r="F546" s="65"/>
      <c r="G546" s="16">
        <f>G547+G551+G555+G563+G567+G573+G581+G570+G612+G615+G618+G609</f>
        <v>178950.87999999998</v>
      </c>
      <c r="H546" s="16">
        <f>H547+H551+H555+H563+H567+H573+H581+H570+H612+H615+H618+H609</f>
        <v>179022.90999999997</v>
      </c>
      <c r="I546" s="73">
        <f t="shared" si="35"/>
        <v>100.04025126895156</v>
      </c>
    </row>
    <row r="547" spans="1:9" ht="94.5" x14ac:dyDescent="0.25">
      <c r="A547" s="1" t="s">
        <v>491</v>
      </c>
      <c r="B547" s="40" t="s">
        <v>87</v>
      </c>
      <c r="C547" s="21">
        <v>760</v>
      </c>
      <c r="D547" s="15" t="s">
        <v>30</v>
      </c>
      <c r="E547" s="15" t="s">
        <v>821</v>
      </c>
      <c r="F547" s="65"/>
      <c r="G547" s="16">
        <f>G548</f>
        <v>57953.95</v>
      </c>
      <c r="H547" s="16">
        <f>H548</f>
        <v>57950</v>
      </c>
      <c r="I547" s="73">
        <f t="shared" si="35"/>
        <v>99.993184243696945</v>
      </c>
    </row>
    <row r="548" spans="1:9" ht="47.25" x14ac:dyDescent="0.25">
      <c r="A548" s="1" t="s">
        <v>492</v>
      </c>
      <c r="B548" s="40" t="s">
        <v>34</v>
      </c>
      <c r="C548" s="21">
        <v>760</v>
      </c>
      <c r="D548" s="15" t="s">
        <v>30</v>
      </c>
      <c r="E548" s="15" t="s">
        <v>821</v>
      </c>
      <c r="F548" s="57" t="s">
        <v>35</v>
      </c>
      <c r="G548" s="16">
        <f>G549</f>
        <v>57953.95</v>
      </c>
      <c r="H548" s="16">
        <f>H549</f>
        <v>57950</v>
      </c>
      <c r="I548" s="73">
        <f t="shared" si="35"/>
        <v>99.993184243696945</v>
      </c>
    </row>
    <row r="549" spans="1:9" x14ac:dyDescent="0.25">
      <c r="A549" s="1" t="s">
        <v>493</v>
      </c>
      <c r="B549" s="40" t="s">
        <v>36</v>
      </c>
      <c r="C549" s="21">
        <v>760</v>
      </c>
      <c r="D549" s="15" t="s">
        <v>30</v>
      </c>
      <c r="E549" s="15" t="s">
        <v>821</v>
      </c>
      <c r="F549" s="57" t="s">
        <v>37</v>
      </c>
      <c r="G549" s="16">
        <f>43387.91+18.52+2387.83+8234.54+3810.95+114.2</f>
        <v>57953.95</v>
      </c>
      <c r="H549" s="72">
        <v>57950</v>
      </c>
      <c r="I549" s="73">
        <f t="shared" si="35"/>
        <v>99.993184243696945</v>
      </c>
    </row>
    <row r="550" spans="1:9" ht="28.5" hidden="1" customHeight="1" x14ac:dyDescent="0.25">
      <c r="A550" s="1" t="s">
        <v>410</v>
      </c>
      <c r="B550" s="20" t="s">
        <v>41</v>
      </c>
      <c r="C550" s="15" t="s">
        <v>83</v>
      </c>
      <c r="D550" s="15" t="s">
        <v>30</v>
      </c>
      <c r="E550" s="15" t="s">
        <v>821</v>
      </c>
      <c r="F550" s="57" t="s">
        <v>42</v>
      </c>
      <c r="G550" s="49">
        <v>0</v>
      </c>
      <c r="H550" s="69"/>
      <c r="I550" s="73" t="e">
        <f t="shared" si="35"/>
        <v>#DIV/0!</v>
      </c>
    </row>
    <row r="551" spans="1:9" ht="0.75" hidden="1" customHeight="1" x14ac:dyDescent="0.25">
      <c r="A551" s="1" t="s">
        <v>411</v>
      </c>
      <c r="B551" s="17" t="s">
        <v>91</v>
      </c>
      <c r="C551" s="15" t="s">
        <v>83</v>
      </c>
      <c r="D551" s="15" t="s">
        <v>30</v>
      </c>
      <c r="E551" s="15" t="s">
        <v>822</v>
      </c>
      <c r="F551" s="65"/>
      <c r="G551" s="49">
        <f>G552</f>
        <v>0</v>
      </c>
      <c r="H551" s="69"/>
      <c r="I551" s="73" t="e">
        <f t="shared" si="35"/>
        <v>#DIV/0!</v>
      </c>
    </row>
    <row r="552" spans="1:9" ht="47.25" hidden="1" x14ac:dyDescent="0.25">
      <c r="A552" s="1" t="s">
        <v>412</v>
      </c>
      <c r="B552" s="40" t="s">
        <v>34</v>
      </c>
      <c r="C552" s="15" t="s">
        <v>83</v>
      </c>
      <c r="D552" s="15" t="s">
        <v>30</v>
      </c>
      <c r="E552" s="15" t="s">
        <v>822</v>
      </c>
      <c r="F552" s="57" t="s">
        <v>35</v>
      </c>
      <c r="G552" s="49">
        <f>G553</f>
        <v>0</v>
      </c>
      <c r="H552" s="69"/>
      <c r="I552" s="73" t="e">
        <f t="shared" si="35"/>
        <v>#DIV/0!</v>
      </c>
    </row>
    <row r="553" spans="1:9" hidden="1" x14ac:dyDescent="0.25">
      <c r="A553" s="1" t="s">
        <v>413</v>
      </c>
      <c r="B553" s="40" t="s">
        <v>36</v>
      </c>
      <c r="C553" s="15" t="s">
        <v>83</v>
      </c>
      <c r="D553" s="15" t="s">
        <v>30</v>
      </c>
      <c r="E553" s="15" t="s">
        <v>822</v>
      </c>
      <c r="F553" s="57" t="s">
        <v>37</v>
      </c>
      <c r="G553" s="49">
        <f>G554</f>
        <v>0</v>
      </c>
      <c r="H553" s="69"/>
      <c r="I553" s="73" t="e">
        <f t="shared" si="35"/>
        <v>#DIV/0!</v>
      </c>
    </row>
    <row r="554" spans="1:9" ht="0.75" hidden="1" customHeight="1" x14ac:dyDescent="0.25">
      <c r="A554" s="1" t="s">
        <v>414</v>
      </c>
      <c r="B554" s="20" t="s">
        <v>38</v>
      </c>
      <c r="C554" s="15" t="s">
        <v>83</v>
      </c>
      <c r="D554" s="15" t="s">
        <v>30</v>
      </c>
      <c r="E554" s="15" t="s">
        <v>822</v>
      </c>
      <c r="F554" s="57" t="s">
        <v>39</v>
      </c>
      <c r="G554" s="49">
        <v>0</v>
      </c>
      <c r="H554" s="69"/>
      <c r="I554" s="73" t="e">
        <f t="shared" si="35"/>
        <v>#DIV/0!</v>
      </c>
    </row>
    <row r="555" spans="1:9" ht="95.25" hidden="1" customHeight="1" x14ac:dyDescent="0.25">
      <c r="A555" s="1" t="s">
        <v>415</v>
      </c>
      <c r="B555" s="20" t="s">
        <v>713</v>
      </c>
      <c r="C555" s="15" t="s">
        <v>83</v>
      </c>
      <c r="D555" s="15" t="s">
        <v>30</v>
      </c>
      <c r="E555" s="15" t="s">
        <v>827</v>
      </c>
      <c r="F555" s="57"/>
      <c r="G555" s="49">
        <f>G557</f>
        <v>0</v>
      </c>
      <c r="H555" s="69"/>
      <c r="I555" s="73" t="e">
        <f t="shared" si="35"/>
        <v>#DIV/0!</v>
      </c>
    </row>
    <row r="556" spans="1:9" ht="47.25" hidden="1" x14ac:dyDescent="0.25">
      <c r="A556" s="1" t="s">
        <v>416</v>
      </c>
      <c r="B556" s="40" t="s">
        <v>34</v>
      </c>
      <c r="C556" s="15" t="s">
        <v>83</v>
      </c>
      <c r="D556" s="15" t="s">
        <v>30</v>
      </c>
      <c r="E556" s="15" t="s">
        <v>827</v>
      </c>
      <c r="F556" s="57" t="s">
        <v>35</v>
      </c>
      <c r="G556" s="49">
        <f>G557</f>
        <v>0</v>
      </c>
      <c r="H556" s="69"/>
      <c r="I556" s="73" t="e">
        <f t="shared" si="35"/>
        <v>#DIV/0!</v>
      </c>
    </row>
    <row r="557" spans="1:9" hidden="1" x14ac:dyDescent="0.25">
      <c r="A557" s="1" t="s">
        <v>98</v>
      </c>
      <c r="B557" s="40" t="s">
        <v>36</v>
      </c>
      <c r="C557" s="15" t="s">
        <v>83</v>
      </c>
      <c r="D557" s="15" t="s">
        <v>30</v>
      </c>
      <c r="E557" s="15" t="s">
        <v>827</v>
      </c>
      <c r="F557" s="57" t="s">
        <v>37</v>
      </c>
      <c r="G557" s="49">
        <f>G558</f>
        <v>0</v>
      </c>
      <c r="H557" s="69"/>
      <c r="I557" s="73" t="e">
        <f t="shared" si="35"/>
        <v>#DIV/0!</v>
      </c>
    </row>
    <row r="558" spans="1:9" ht="78" hidden="1" customHeight="1" x14ac:dyDescent="0.25">
      <c r="A558" s="1" t="s">
        <v>417</v>
      </c>
      <c r="B558" s="20" t="s">
        <v>38</v>
      </c>
      <c r="C558" s="15" t="s">
        <v>83</v>
      </c>
      <c r="D558" s="15" t="s">
        <v>30</v>
      </c>
      <c r="E558" s="15" t="s">
        <v>827</v>
      </c>
      <c r="F558" s="57" t="s">
        <v>39</v>
      </c>
      <c r="G558" s="49">
        <v>0</v>
      </c>
      <c r="H558" s="69"/>
      <c r="I558" s="73" t="e">
        <f t="shared" si="35"/>
        <v>#DIV/0!</v>
      </c>
    </row>
    <row r="559" spans="1:9" ht="0.75" hidden="1" customHeight="1" x14ac:dyDescent="0.25">
      <c r="A559" s="1" t="s">
        <v>418</v>
      </c>
      <c r="B559" s="40" t="s">
        <v>569</v>
      </c>
      <c r="C559" s="15" t="s">
        <v>83</v>
      </c>
      <c r="D559" s="15" t="s">
        <v>30</v>
      </c>
      <c r="E559" s="15" t="s">
        <v>570</v>
      </c>
      <c r="F559" s="57"/>
      <c r="G559" s="16">
        <f>G560</f>
        <v>0</v>
      </c>
      <c r="H559" s="69"/>
      <c r="I559" s="73" t="e">
        <f t="shared" si="35"/>
        <v>#DIV/0!</v>
      </c>
    </row>
    <row r="560" spans="1:9" ht="47.25" hidden="1" x14ac:dyDescent="0.25">
      <c r="A560" s="1" t="s">
        <v>419</v>
      </c>
      <c r="B560" s="40" t="s">
        <v>34</v>
      </c>
      <c r="C560" s="15" t="s">
        <v>83</v>
      </c>
      <c r="D560" s="15" t="s">
        <v>30</v>
      </c>
      <c r="E560" s="15" t="s">
        <v>570</v>
      </c>
      <c r="F560" s="57" t="s">
        <v>35</v>
      </c>
      <c r="G560" s="16">
        <f>G562</f>
        <v>0</v>
      </c>
      <c r="H560" s="69"/>
      <c r="I560" s="73" t="e">
        <f t="shared" si="35"/>
        <v>#DIV/0!</v>
      </c>
    </row>
    <row r="561" spans="1:9" hidden="1" x14ac:dyDescent="0.25">
      <c r="A561" s="1" t="s">
        <v>420</v>
      </c>
      <c r="B561" s="40" t="s">
        <v>36</v>
      </c>
      <c r="C561" s="15" t="s">
        <v>83</v>
      </c>
      <c r="D561" s="15" t="s">
        <v>30</v>
      </c>
      <c r="E561" s="15" t="s">
        <v>570</v>
      </c>
      <c r="F561" s="57" t="s">
        <v>37</v>
      </c>
      <c r="G561" s="16">
        <f>G562</f>
        <v>0</v>
      </c>
      <c r="H561" s="69"/>
      <c r="I561" s="73" t="e">
        <f t="shared" si="35"/>
        <v>#DIV/0!</v>
      </c>
    </row>
    <row r="562" spans="1:9" ht="31.5" hidden="1" x14ac:dyDescent="0.25">
      <c r="A562" s="1" t="s">
        <v>421</v>
      </c>
      <c r="B562" s="20" t="s">
        <v>41</v>
      </c>
      <c r="C562" s="15" t="s">
        <v>83</v>
      </c>
      <c r="D562" s="15" t="s">
        <v>30</v>
      </c>
      <c r="E562" s="15" t="s">
        <v>570</v>
      </c>
      <c r="F562" s="57" t="s">
        <v>42</v>
      </c>
      <c r="G562" s="49">
        <v>0</v>
      </c>
      <c r="H562" s="69"/>
      <c r="I562" s="73" t="e">
        <f t="shared" si="35"/>
        <v>#DIV/0!</v>
      </c>
    </row>
    <row r="563" spans="1:9" ht="0.75" hidden="1" customHeight="1" x14ac:dyDescent="0.25">
      <c r="A563" s="1" t="s">
        <v>418</v>
      </c>
      <c r="B563" s="20" t="s">
        <v>829</v>
      </c>
      <c r="C563" s="15" t="s">
        <v>83</v>
      </c>
      <c r="D563" s="15" t="s">
        <v>30</v>
      </c>
      <c r="E563" s="15" t="s">
        <v>824</v>
      </c>
      <c r="F563" s="57"/>
      <c r="G563" s="16">
        <f>G564</f>
        <v>0</v>
      </c>
      <c r="H563" s="69"/>
      <c r="I563" s="73" t="e">
        <f t="shared" si="35"/>
        <v>#DIV/0!</v>
      </c>
    </row>
    <row r="564" spans="1:9" ht="47.25" hidden="1" x14ac:dyDescent="0.25">
      <c r="A564" s="1" t="s">
        <v>419</v>
      </c>
      <c r="B564" s="40" t="s">
        <v>34</v>
      </c>
      <c r="C564" s="15" t="s">
        <v>83</v>
      </c>
      <c r="D564" s="15" t="s">
        <v>30</v>
      </c>
      <c r="E564" s="15" t="s">
        <v>824</v>
      </c>
      <c r="F564" s="57" t="s">
        <v>35</v>
      </c>
      <c r="G564" s="16">
        <f>G565</f>
        <v>0</v>
      </c>
      <c r="H564" s="69"/>
      <c r="I564" s="73" t="e">
        <f t="shared" si="35"/>
        <v>#DIV/0!</v>
      </c>
    </row>
    <row r="565" spans="1:9" hidden="1" x14ac:dyDescent="0.25">
      <c r="A565" s="1" t="s">
        <v>420</v>
      </c>
      <c r="B565" s="40" t="s">
        <v>36</v>
      </c>
      <c r="C565" s="15" t="s">
        <v>83</v>
      </c>
      <c r="D565" s="15" t="s">
        <v>30</v>
      </c>
      <c r="E565" s="15" t="s">
        <v>824</v>
      </c>
      <c r="F565" s="57" t="s">
        <v>37</v>
      </c>
      <c r="G565" s="16">
        <f>G566</f>
        <v>0</v>
      </c>
      <c r="H565" s="69"/>
      <c r="I565" s="73" t="e">
        <f t="shared" si="35"/>
        <v>#DIV/0!</v>
      </c>
    </row>
    <row r="566" spans="1:9" ht="78.75" hidden="1" x14ac:dyDescent="0.25">
      <c r="A566" s="1" t="s">
        <v>421</v>
      </c>
      <c r="B566" s="20" t="s">
        <v>38</v>
      </c>
      <c r="C566" s="15" t="s">
        <v>83</v>
      </c>
      <c r="D566" s="15" t="s">
        <v>30</v>
      </c>
      <c r="E566" s="15" t="s">
        <v>824</v>
      </c>
      <c r="F566" s="57" t="s">
        <v>39</v>
      </c>
      <c r="G566" s="16">
        <v>0</v>
      </c>
      <c r="H566" s="69"/>
      <c r="I566" s="73" t="e">
        <f t="shared" si="35"/>
        <v>#DIV/0!</v>
      </c>
    </row>
    <row r="567" spans="1:9" ht="267.75" x14ac:dyDescent="0.25">
      <c r="A567" s="1" t="s">
        <v>494</v>
      </c>
      <c r="B567" s="20" t="s">
        <v>828</v>
      </c>
      <c r="C567" s="15" t="s">
        <v>83</v>
      </c>
      <c r="D567" s="15" t="s">
        <v>30</v>
      </c>
      <c r="E567" s="15" t="s">
        <v>830</v>
      </c>
      <c r="F567" s="57"/>
      <c r="G567" s="16">
        <f>G568</f>
        <v>19908.499999999996</v>
      </c>
      <c r="H567" s="16">
        <f>H568</f>
        <v>20004.7</v>
      </c>
      <c r="I567" s="73">
        <f t="shared" si="35"/>
        <v>100.48321068890175</v>
      </c>
    </row>
    <row r="568" spans="1:9" ht="47.25" x14ac:dyDescent="0.25">
      <c r="A568" s="1" t="s">
        <v>495</v>
      </c>
      <c r="B568" s="40" t="s">
        <v>34</v>
      </c>
      <c r="C568" s="15" t="s">
        <v>83</v>
      </c>
      <c r="D568" s="15" t="s">
        <v>30</v>
      </c>
      <c r="E568" s="15" t="s">
        <v>830</v>
      </c>
      <c r="F568" s="57" t="s">
        <v>35</v>
      </c>
      <c r="G568" s="16">
        <f>G569</f>
        <v>19908.499999999996</v>
      </c>
      <c r="H568" s="16">
        <f>H569</f>
        <v>20004.7</v>
      </c>
      <c r="I568" s="73">
        <f t="shared" si="35"/>
        <v>100.48321068890175</v>
      </c>
    </row>
    <row r="569" spans="1:9" x14ac:dyDescent="0.25">
      <c r="A569" s="1" t="s">
        <v>496</v>
      </c>
      <c r="B569" s="40" t="s">
        <v>36</v>
      </c>
      <c r="C569" s="15" t="s">
        <v>83</v>
      </c>
      <c r="D569" s="15" t="s">
        <v>30</v>
      </c>
      <c r="E569" s="15" t="s">
        <v>830</v>
      </c>
      <c r="F569" s="57" t="s">
        <v>37</v>
      </c>
      <c r="G569" s="16">
        <f>18151.1+636.1+1121.3</f>
        <v>19908.499999999996</v>
      </c>
      <c r="H569" s="72">
        <v>20004.7</v>
      </c>
      <c r="I569" s="73">
        <f t="shared" si="35"/>
        <v>100.48321068890175</v>
      </c>
    </row>
    <row r="570" spans="1:9" ht="120" customHeight="1" x14ac:dyDescent="0.25">
      <c r="A570" s="1" t="s">
        <v>497</v>
      </c>
      <c r="B570" s="40" t="s">
        <v>1049</v>
      </c>
      <c r="C570" s="15" t="s">
        <v>83</v>
      </c>
      <c r="D570" s="15" t="s">
        <v>30</v>
      </c>
      <c r="E570" s="15" t="s">
        <v>1050</v>
      </c>
      <c r="F570" s="57"/>
      <c r="G570" s="16">
        <f>G571</f>
        <v>830.8</v>
      </c>
      <c r="H570" s="16">
        <f>H571</f>
        <v>830.8</v>
      </c>
      <c r="I570" s="73">
        <f t="shared" si="35"/>
        <v>100</v>
      </c>
    </row>
    <row r="571" spans="1:9" ht="47.25" x14ac:dyDescent="0.25">
      <c r="A571" s="1" t="s">
        <v>498</v>
      </c>
      <c r="B571" s="40" t="s">
        <v>34</v>
      </c>
      <c r="C571" s="15" t="s">
        <v>83</v>
      </c>
      <c r="D571" s="15" t="s">
        <v>30</v>
      </c>
      <c r="E571" s="15" t="s">
        <v>1050</v>
      </c>
      <c r="F571" s="57" t="s">
        <v>35</v>
      </c>
      <c r="G571" s="16">
        <f>G572</f>
        <v>830.8</v>
      </c>
      <c r="H571" s="16">
        <f>H572</f>
        <v>830.8</v>
      </c>
      <c r="I571" s="73">
        <f t="shared" si="35"/>
        <v>100</v>
      </c>
    </row>
    <row r="572" spans="1:9" x14ac:dyDescent="0.25">
      <c r="A572" s="1" t="s">
        <v>499</v>
      </c>
      <c r="B572" s="40" t="s">
        <v>36</v>
      </c>
      <c r="C572" s="15" t="s">
        <v>83</v>
      </c>
      <c r="D572" s="15" t="s">
        <v>30</v>
      </c>
      <c r="E572" s="15" t="s">
        <v>1050</v>
      </c>
      <c r="F572" s="57" t="s">
        <v>37</v>
      </c>
      <c r="G572" s="16">
        <v>830.8</v>
      </c>
      <c r="H572" s="16">
        <v>830.8</v>
      </c>
      <c r="I572" s="73">
        <f t="shared" si="35"/>
        <v>100</v>
      </c>
    </row>
    <row r="573" spans="1:9" ht="213.75" customHeight="1" x14ac:dyDescent="0.25">
      <c r="A573" s="1" t="s">
        <v>500</v>
      </c>
      <c r="B573" s="40" t="s">
        <v>92</v>
      </c>
      <c r="C573" s="15" t="s">
        <v>83</v>
      </c>
      <c r="D573" s="15" t="s">
        <v>30</v>
      </c>
      <c r="E573" s="15" t="s">
        <v>831</v>
      </c>
      <c r="F573" s="57"/>
      <c r="G573" s="16">
        <f>G574</f>
        <v>97020.2</v>
      </c>
      <c r="H573" s="16">
        <f>H574</f>
        <v>97020.2</v>
      </c>
      <c r="I573" s="73">
        <f t="shared" si="35"/>
        <v>100</v>
      </c>
    </row>
    <row r="574" spans="1:9" ht="47.25" x14ac:dyDescent="0.25">
      <c r="A574" s="1" t="s">
        <v>501</v>
      </c>
      <c r="B574" s="40" t="s">
        <v>34</v>
      </c>
      <c r="C574" s="21">
        <v>760</v>
      </c>
      <c r="D574" s="15" t="s">
        <v>30</v>
      </c>
      <c r="E574" s="15" t="s">
        <v>831</v>
      </c>
      <c r="F574" s="57" t="s">
        <v>35</v>
      </c>
      <c r="G574" s="16">
        <f>G575</f>
        <v>97020.2</v>
      </c>
      <c r="H574" s="16">
        <f>H575</f>
        <v>97020.2</v>
      </c>
      <c r="I574" s="73">
        <f t="shared" si="35"/>
        <v>100</v>
      </c>
    </row>
    <row r="575" spans="1:9" ht="27.75" customHeight="1" x14ac:dyDescent="0.25">
      <c r="A575" s="1" t="s">
        <v>502</v>
      </c>
      <c r="B575" s="40" t="s">
        <v>36</v>
      </c>
      <c r="C575" s="21">
        <v>760</v>
      </c>
      <c r="D575" s="15" t="s">
        <v>30</v>
      </c>
      <c r="E575" s="15" t="s">
        <v>831</v>
      </c>
      <c r="F575" s="57" t="s">
        <v>37</v>
      </c>
      <c r="G575" s="16">
        <f>91805+278.9+3529.3+1407</f>
        <v>97020.2</v>
      </c>
      <c r="H575" s="16">
        <f>91805+278.9+3529.3+1407</f>
        <v>97020.2</v>
      </c>
      <c r="I575" s="73">
        <f t="shared" si="35"/>
        <v>100</v>
      </c>
    </row>
    <row r="576" spans="1:9" ht="210" hidden="1" customHeight="1" x14ac:dyDescent="0.25">
      <c r="A576" s="1" t="s">
        <v>427</v>
      </c>
      <c r="B576" s="40" t="s">
        <v>89</v>
      </c>
      <c r="C576" s="27" t="s">
        <v>83</v>
      </c>
      <c r="D576" s="27" t="s">
        <v>30</v>
      </c>
      <c r="E576" s="27" t="s">
        <v>90</v>
      </c>
      <c r="F576" s="57"/>
      <c r="G576" s="16">
        <f>G582+G577+G579</f>
        <v>0</v>
      </c>
      <c r="H576" s="69"/>
      <c r="I576" s="73" t="e">
        <f t="shared" si="35"/>
        <v>#DIV/0!</v>
      </c>
    </row>
    <row r="577" spans="1:9" ht="94.5" hidden="1" x14ac:dyDescent="0.25">
      <c r="A577" s="1" t="s">
        <v>881</v>
      </c>
      <c r="B577" s="40" t="s">
        <v>88</v>
      </c>
      <c r="C577" s="27" t="s">
        <v>83</v>
      </c>
      <c r="D577" s="27" t="s">
        <v>30</v>
      </c>
      <c r="E577" s="27" t="s">
        <v>90</v>
      </c>
      <c r="F577" s="57" t="s">
        <v>48</v>
      </c>
      <c r="G577" s="16">
        <f>G578</f>
        <v>0</v>
      </c>
      <c r="H577" s="69"/>
      <c r="I577" s="73" t="e">
        <f t="shared" si="35"/>
        <v>#DIV/0!</v>
      </c>
    </row>
    <row r="578" spans="1:9" ht="31.5" hidden="1" x14ac:dyDescent="0.25">
      <c r="A578" s="1" t="s">
        <v>882</v>
      </c>
      <c r="B578" s="40" t="s">
        <v>49</v>
      </c>
      <c r="C578" s="27" t="s">
        <v>83</v>
      </c>
      <c r="D578" s="27" t="s">
        <v>30</v>
      </c>
      <c r="E578" s="27" t="s">
        <v>90</v>
      </c>
      <c r="F578" s="57" t="s">
        <v>50</v>
      </c>
      <c r="G578" s="16">
        <v>0</v>
      </c>
      <c r="H578" s="69"/>
      <c r="I578" s="73" t="e">
        <f t="shared" si="35"/>
        <v>#DIV/0!</v>
      </c>
    </row>
    <row r="579" spans="1:9" ht="31.5" hidden="1" x14ac:dyDescent="0.25">
      <c r="A579" s="1" t="s">
        <v>428</v>
      </c>
      <c r="B579" s="40" t="s">
        <v>71</v>
      </c>
      <c r="C579" s="27" t="s">
        <v>83</v>
      </c>
      <c r="D579" s="27" t="s">
        <v>30</v>
      </c>
      <c r="E579" s="27" t="s">
        <v>90</v>
      </c>
      <c r="F579" s="57" t="s">
        <v>72</v>
      </c>
      <c r="G579" s="16">
        <f>G580</f>
        <v>0</v>
      </c>
      <c r="H579" s="69"/>
      <c r="I579" s="73" t="e">
        <f t="shared" si="35"/>
        <v>#DIV/0!</v>
      </c>
    </row>
    <row r="580" spans="1:9" ht="47.25" hidden="1" x14ac:dyDescent="0.25">
      <c r="A580" s="1" t="s">
        <v>429</v>
      </c>
      <c r="B580" s="40" t="s">
        <v>73</v>
      </c>
      <c r="C580" s="27" t="s">
        <v>83</v>
      </c>
      <c r="D580" s="27" t="s">
        <v>30</v>
      </c>
      <c r="E580" s="27" t="s">
        <v>90</v>
      </c>
      <c r="F580" s="57" t="s">
        <v>74</v>
      </c>
      <c r="G580" s="16">
        <v>0</v>
      </c>
      <c r="H580" s="69"/>
      <c r="I580" s="73" t="e">
        <f t="shared" si="35"/>
        <v>#DIV/0!</v>
      </c>
    </row>
    <row r="581" spans="1:9" ht="268.5" hidden="1" customHeight="1" x14ac:dyDescent="0.25">
      <c r="A581" s="1" t="s">
        <v>427</v>
      </c>
      <c r="B581" s="50" t="s">
        <v>847</v>
      </c>
      <c r="C581" s="27" t="s">
        <v>83</v>
      </c>
      <c r="D581" s="27" t="s">
        <v>30</v>
      </c>
      <c r="E581" s="27" t="s">
        <v>823</v>
      </c>
      <c r="F581" s="57"/>
      <c r="G581" s="16">
        <f>G582</f>
        <v>0</v>
      </c>
      <c r="H581" s="69"/>
      <c r="I581" s="73" t="e">
        <f t="shared" si="35"/>
        <v>#DIV/0!</v>
      </c>
    </row>
    <row r="582" spans="1:9" ht="48.75" hidden="1" customHeight="1" x14ac:dyDescent="0.25">
      <c r="A582" s="1" t="s">
        <v>881</v>
      </c>
      <c r="B582" s="40" t="s">
        <v>34</v>
      </c>
      <c r="C582" s="27" t="s">
        <v>83</v>
      </c>
      <c r="D582" s="27" t="s">
        <v>30</v>
      </c>
      <c r="E582" s="27" t="s">
        <v>823</v>
      </c>
      <c r="F582" s="57" t="s">
        <v>35</v>
      </c>
      <c r="G582" s="16">
        <f>G583</f>
        <v>0</v>
      </c>
      <c r="H582" s="69"/>
      <c r="I582" s="73" t="e">
        <f t="shared" si="35"/>
        <v>#DIV/0!</v>
      </c>
    </row>
    <row r="583" spans="1:9" ht="15" hidden="1" customHeight="1" x14ac:dyDescent="0.25">
      <c r="A583" s="1" t="s">
        <v>882</v>
      </c>
      <c r="B583" s="40" t="s">
        <v>36</v>
      </c>
      <c r="C583" s="27" t="s">
        <v>83</v>
      </c>
      <c r="D583" s="27" t="s">
        <v>30</v>
      </c>
      <c r="E583" s="27" t="s">
        <v>823</v>
      </c>
      <c r="F583" s="57" t="s">
        <v>37</v>
      </c>
      <c r="G583" s="16">
        <f>G584+G585</f>
        <v>0</v>
      </c>
      <c r="H583" s="69"/>
      <c r="I583" s="73" t="e">
        <f t="shared" si="35"/>
        <v>#DIV/0!</v>
      </c>
    </row>
    <row r="584" spans="1:9" ht="78.75" hidden="1" x14ac:dyDescent="0.25">
      <c r="A584" s="1" t="s">
        <v>428</v>
      </c>
      <c r="B584" s="20" t="s">
        <v>38</v>
      </c>
      <c r="C584" s="27" t="s">
        <v>83</v>
      </c>
      <c r="D584" s="27" t="s">
        <v>30</v>
      </c>
      <c r="E584" s="27" t="s">
        <v>823</v>
      </c>
      <c r="F584" s="57" t="s">
        <v>39</v>
      </c>
      <c r="G584" s="16">
        <v>0</v>
      </c>
      <c r="H584" s="69"/>
      <c r="I584" s="73" t="e">
        <f t="shared" si="35"/>
        <v>#DIV/0!</v>
      </c>
    </row>
    <row r="585" spans="1:9" ht="30.75" hidden="1" customHeight="1" x14ac:dyDescent="0.25">
      <c r="A585" s="1" t="s">
        <v>429</v>
      </c>
      <c r="B585" s="20" t="s">
        <v>41</v>
      </c>
      <c r="C585" s="27" t="s">
        <v>83</v>
      </c>
      <c r="D585" s="27" t="s">
        <v>30</v>
      </c>
      <c r="E585" s="27" t="s">
        <v>823</v>
      </c>
      <c r="F585" s="57" t="s">
        <v>42</v>
      </c>
      <c r="G585" s="16">
        <v>0</v>
      </c>
      <c r="H585" s="69"/>
      <c r="I585" s="73" t="e">
        <f t="shared" ref="I585:I645" si="36">H585*100/G585</f>
        <v>#DIV/0!</v>
      </c>
    </row>
    <row r="586" spans="1:9" ht="79.5" hidden="1" customHeight="1" x14ac:dyDescent="0.25">
      <c r="A586" s="1" t="s">
        <v>421</v>
      </c>
      <c r="B586" s="42" t="s">
        <v>567</v>
      </c>
      <c r="C586" s="27" t="s">
        <v>83</v>
      </c>
      <c r="D586" s="27" t="s">
        <v>30</v>
      </c>
      <c r="E586" s="27" t="s">
        <v>466</v>
      </c>
      <c r="F586" s="57"/>
      <c r="G586" s="16">
        <f>G587</f>
        <v>0</v>
      </c>
      <c r="H586" s="69"/>
      <c r="I586" s="73" t="e">
        <f t="shared" si="36"/>
        <v>#DIV/0!</v>
      </c>
    </row>
    <row r="587" spans="1:9" ht="31.5" hidden="1" x14ac:dyDescent="0.25">
      <c r="A587" s="1" t="s">
        <v>418</v>
      </c>
      <c r="B587" s="40" t="s">
        <v>71</v>
      </c>
      <c r="C587" s="27" t="s">
        <v>83</v>
      </c>
      <c r="D587" s="27" t="s">
        <v>30</v>
      </c>
      <c r="E587" s="27" t="s">
        <v>466</v>
      </c>
      <c r="F587" s="57" t="s">
        <v>72</v>
      </c>
      <c r="G587" s="16">
        <f>G588</f>
        <v>0</v>
      </c>
      <c r="H587" s="69"/>
      <c r="I587" s="73" t="e">
        <f t="shared" si="36"/>
        <v>#DIV/0!</v>
      </c>
    </row>
    <row r="588" spans="1:9" ht="35.25" hidden="1" customHeight="1" x14ac:dyDescent="0.25">
      <c r="A588" s="1" t="s">
        <v>417</v>
      </c>
      <c r="B588" s="40" t="s">
        <v>73</v>
      </c>
      <c r="C588" s="27" t="s">
        <v>83</v>
      </c>
      <c r="D588" s="27" t="s">
        <v>30</v>
      </c>
      <c r="E588" s="27" t="s">
        <v>466</v>
      </c>
      <c r="F588" s="57" t="s">
        <v>74</v>
      </c>
      <c r="G588" s="16">
        <v>0</v>
      </c>
      <c r="H588" s="69"/>
      <c r="I588" s="73" t="e">
        <f t="shared" si="36"/>
        <v>#DIV/0!</v>
      </c>
    </row>
    <row r="589" spans="1:9" ht="21.75" hidden="1" customHeight="1" x14ac:dyDescent="0.25">
      <c r="A589" s="1" t="s">
        <v>418</v>
      </c>
      <c r="B589" s="40" t="s">
        <v>580</v>
      </c>
      <c r="C589" s="27" t="s">
        <v>83</v>
      </c>
      <c r="D589" s="27" t="s">
        <v>30</v>
      </c>
      <c r="E589" s="27" t="s">
        <v>581</v>
      </c>
      <c r="F589" s="57"/>
      <c r="G589" s="16">
        <f>G590</f>
        <v>0</v>
      </c>
      <c r="H589" s="69"/>
      <c r="I589" s="73" t="e">
        <f t="shared" si="36"/>
        <v>#DIV/0!</v>
      </c>
    </row>
    <row r="590" spans="1:9" ht="36.75" hidden="1" customHeight="1" x14ac:dyDescent="0.25">
      <c r="A590" s="1" t="s">
        <v>419</v>
      </c>
      <c r="B590" s="40" t="s">
        <v>34</v>
      </c>
      <c r="C590" s="27" t="s">
        <v>83</v>
      </c>
      <c r="D590" s="27" t="s">
        <v>30</v>
      </c>
      <c r="E590" s="27" t="s">
        <v>581</v>
      </c>
      <c r="F590" s="57" t="s">
        <v>35</v>
      </c>
      <c r="G590" s="16">
        <f>G591</f>
        <v>0</v>
      </c>
      <c r="H590" s="69"/>
      <c r="I590" s="73" t="e">
        <f t="shared" si="36"/>
        <v>#DIV/0!</v>
      </c>
    </row>
    <row r="591" spans="1:9" ht="16.5" hidden="1" customHeight="1" x14ac:dyDescent="0.25">
      <c r="A591" s="1" t="s">
        <v>420</v>
      </c>
      <c r="B591" s="40" t="s">
        <v>36</v>
      </c>
      <c r="C591" s="27" t="s">
        <v>83</v>
      </c>
      <c r="D591" s="27" t="s">
        <v>30</v>
      </c>
      <c r="E591" s="27" t="s">
        <v>581</v>
      </c>
      <c r="F591" s="57" t="s">
        <v>37</v>
      </c>
      <c r="G591" s="16">
        <f>G592</f>
        <v>0</v>
      </c>
      <c r="H591" s="69"/>
      <c r="I591" s="73" t="e">
        <f t="shared" si="36"/>
        <v>#DIV/0!</v>
      </c>
    </row>
    <row r="592" spans="1:9" ht="30.75" hidden="1" customHeight="1" x14ac:dyDescent="0.25">
      <c r="A592" s="1" t="s">
        <v>421</v>
      </c>
      <c r="B592" s="20" t="s">
        <v>41</v>
      </c>
      <c r="C592" s="27" t="s">
        <v>83</v>
      </c>
      <c r="D592" s="27" t="s">
        <v>30</v>
      </c>
      <c r="E592" s="27" t="s">
        <v>581</v>
      </c>
      <c r="F592" s="57" t="s">
        <v>42</v>
      </c>
      <c r="G592" s="16">
        <v>0</v>
      </c>
      <c r="H592" s="69"/>
      <c r="I592" s="73" t="e">
        <f t="shared" si="36"/>
        <v>#DIV/0!</v>
      </c>
    </row>
    <row r="593" spans="1:9" ht="1.5" hidden="1" customHeight="1" x14ac:dyDescent="0.25">
      <c r="A593" s="1" t="s">
        <v>416</v>
      </c>
      <c r="B593" s="20" t="s">
        <v>93</v>
      </c>
      <c r="C593" s="15" t="s">
        <v>83</v>
      </c>
      <c r="D593" s="15" t="s">
        <v>30</v>
      </c>
      <c r="E593" s="15" t="s">
        <v>825</v>
      </c>
      <c r="F593" s="57"/>
      <c r="G593" s="16">
        <f>G594+G597</f>
        <v>0</v>
      </c>
      <c r="H593" s="69"/>
      <c r="I593" s="73" t="e">
        <f t="shared" si="36"/>
        <v>#DIV/0!</v>
      </c>
    </row>
    <row r="594" spans="1:9" ht="0.75" hidden="1" customHeight="1" x14ac:dyDescent="0.25">
      <c r="A594" s="1" t="s">
        <v>429</v>
      </c>
      <c r="B594" s="41" t="s">
        <v>99</v>
      </c>
      <c r="C594" s="15" t="s">
        <v>83</v>
      </c>
      <c r="D594" s="15" t="s">
        <v>30</v>
      </c>
      <c r="E594" s="15" t="s">
        <v>239</v>
      </c>
      <c r="F594" s="57"/>
      <c r="G594" s="16">
        <f>G595</f>
        <v>0</v>
      </c>
      <c r="H594" s="69"/>
      <c r="I594" s="73" t="e">
        <f t="shared" si="36"/>
        <v>#DIV/0!</v>
      </c>
    </row>
    <row r="595" spans="1:9" ht="31.5" hidden="1" x14ac:dyDescent="0.25">
      <c r="A595" s="1" t="s">
        <v>421</v>
      </c>
      <c r="B595" s="40" t="s">
        <v>71</v>
      </c>
      <c r="C595" s="15" t="s">
        <v>83</v>
      </c>
      <c r="D595" s="15" t="s">
        <v>30</v>
      </c>
      <c r="E595" s="15" t="s">
        <v>239</v>
      </c>
      <c r="F595" s="57" t="s">
        <v>72</v>
      </c>
      <c r="G595" s="16">
        <f>G596</f>
        <v>0</v>
      </c>
      <c r="H595" s="69"/>
      <c r="I595" s="73" t="e">
        <f t="shared" si="36"/>
        <v>#DIV/0!</v>
      </c>
    </row>
    <row r="596" spans="1:9" ht="47.25" hidden="1" x14ac:dyDescent="0.25">
      <c r="A596" s="1" t="s">
        <v>418</v>
      </c>
      <c r="B596" s="40" t="s">
        <v>73</v>
      </c>
      <c r="C596" s="15" t="s">
        <v>83</v>
      </c>
      <c r="D596" s="15" t="s">
        <v>30</v>
      </c>
      <c r="E596" s="15" t="s">
        <v>239</v>
      </c>
      <c r="F596" s="57" t="s">
        <v>74</v>
      </c>
      <c r="G596" s="16">
        <v>0</v>
      </c>
      <c r="H596" s="69"/>
      <c r="I596" s="73" t="e">
        <f t="shared" si="36"/>
        <v>#DIV/0!</v>
      </c>
    </row>
    <row r="597" spans="1:9" ht="94.5" hidden="1" x14ac:dyDescent="0.25">
      <c r="A597" s="1" t="s">
        <v>98</v>
      </c>
      <c r="B597" s="40" t="s">
        <v>237</v>
      </c>
      <c r="C597" s="15" t="s">
        <v>83</v>
      </c>
      <c r="D597" s="15" t="s">
        <v>30</v>
      </c>
      <c r="E597" s="15" t="s">
        <v>832</v>
      </c>
      <c r="F597" s="57"/>
      <c r="G597" s="16">
        <f>G598</f>
        <v>0</v>
      </c>
      <c r="H597" s="69"/>
      <c r="I597" s="73" t="e">
        <f t="shared" si="36"/>
        <v>#DIV/0!</v>
      </c>
    </row>
    <row r="598" spans="1:9" ht="47.25" hidden="1" x14ac:dyDescent="0.25">
      <c r="A598" s="1" t="s">
        <v>417</v>
      </c>
      <c r="B598" s="40" t="s">
        <v>34</v>
      </c>
      <c r="C598" s="15" t="s">
        <v>83</v>
      </c>
      <c r="D598" s="15" t="s">
        <v>30</v>
      </c>
      <c r="E598" s="15" t="s">
        <v>832</v>
      </c>
      <c r="F598" s="66" t="s">
        <v>35</v>
      </c>
      <c r="G598" s="16">
        <f>G599</f>
        <v>0</v>
      </c>
      <c r="H598" s="69"/>
      <c r="I598" s="73" t="e">
        <f t="shared" si="36"/>
        <v>#DIV/0!</v>
      </c>
    </row>
    <row r="599" spans="1:9" ht="23.25" hidden="1" customHeight="1" x14ac:dyDescent="0.25">
      <c r="A599" s="1" t="s">
        <v>418</v>
      </c>
      <c r="B599" s="40" t="s">
        <v>36</v>
      </c>
      <c r="C599" s="15" t="s">
        <v>83</v>
      </c>
      <c r="D599" s="15" t="s">
        <v>30</v>
      </c>
      <c r="E599" s="15" t="s">
        <v>832</v>
      </c>
      <c r="F599" s="66" t="s">
        <v>37</v>
      </c>
      <c r="G599" s="16">
        <v>0</v>
      </c>
      <c r="H599" s="69"/>
      <c r="I599" s="73" t="e">
        <f t="shared" si="36"/>
        <v>#DIV/0!</v>
      </c>
    </row>
    <row r="600" spans="1:9" ht="83.25" hidden="1" customHeight="1" x14ac:dyDescent="0.25">
      <c r="A600" s="1" t="s">
        <v>420</v>
      </c>
      <c r="B600" s="40"/>
      <c r="C600" s="15"/>
      <c r="D600" s="15"/>
      <c r="E600" s="15"/>
      <c r="F600" s="57"/>
      <c r="G600" s="16"/>
      <c r="H600" s="69"/>
      <c r="I600" s="73" t="e">
        <f t="shared" si="36"/>
        <v>#DIV/0!</v>
      </c>
    </row>
    <row r="601" spans="1:9" hidden="1" x14ac:dyDescent="0.25">
      <c r="A601" s="1" t="s">
        <v>421</v>
      </c>
      <c r="B601" s="40"/>
      <c r="C601" s="15"/>
      <c r="D601" s="15"/>
      <c r="E601" s="15"/>
      <c r="F601" s="66"/>
      <c r="G601" s="16"/>
      <c r="H601" s="69"/>
      <c r="I601" s="73" t="e">
        <f t="shared" si="36"/>
        <v>#DIV/0!</v>
      </c>
    </row>
    <row r="602" spans="1:9" ht="50.25" hidden="1" customHeight="1" x14ac:dyDescent="0.25">
      <c r="A602" s="1" t="s">
        <v>430</v>
      </c>
      <c r="B602" s="40"/>
      <c r="C602" s="15"/>
      <c r="D602" s="15"/>
      <c r="E602" s="15"/>
      <c r="F602" s="66"/>
      <c r="G602" s="16"/>
      <c r="H602" s="69"/>
      <c r="I602" s="73" t="e">
        <f t="shared" si="36"/>
        <v>#DIV/0!</v>
      </c>
    </row>
    <row r="603" spans="1:9" ht="0.75" hidden="1" customHeight="1" x14ac:dyDescent="0.25">
      <c r="A603" s="1" t="s">
        <v>433</v>
      </c>
      <c r="B603" s="28" t="s">
        <v>208</v>
      </c>
      <c r="C603" s="27" t="s">
        <v>83</v>
      </c>
      <c r="D603" s="27" t="s">
        <v>30</v>
      </c>
      <c r="E603" s="13" t="s">
        <v>734</v>
      </c>
      <c r="F603" s="62"/>
      <c r="G603" s="16">
        <f>G604</f>
        <v>0</v>
      </c>
      <c r="H603" s="69"/>
      <c r="I603" s="73" t="e">
        <f t="shared" si="36"/>
        <v>#DIV/0!</v>
      </c>
    </row>
    <row r="604" spans="1:9" ht="47.25" hidden="1" x14ac:dyDescent="0.25">
      <c r="A604" s="1" t="s">
        <v>434</v>
      </c>
      <c r="B604" s="28" t="s">
        <v>229</v>
      </c>
      <c r="C604" s="27" t="s">
        <v>83</v>
      </c>
      <c r="D604" s="27" t="s">
        <v>30</v>
      </c>
      <c r="E604" s="13" t="s">
        <v>833</v>
      </c>
      <c r="F604" s="62"/>
      <c r="G604" s="16">
        <f>G605</f>
        <v>0</v>
      </c>
      <c r="H604" s="69"/>
      <c r="I604" s="73" t="e">
        <f t="shared" si="36"/>
        <v>#DIV/0!</v>
      </c>
    </row>
    <row r="605" spans="1:9" ht="209.25" hidden="1" customHeight="1" x14ac:dyDescent="0.25">
      <c r="A605" s="1" t="s">
        <v>435</v>
      </c>
      <c r="B605" s="28" t="s">
        <v>230</v>
      </c>
      <c r="C605" s="27" t="s">
        <v>83</v>
      </c>
      <c r="D605" s="27" t="s">
        <v>30</v>
      </c>
      <c r="E605" s="13" t="s">
        <v>834</v>
      </c>
      <c r="F605" s="62"/>
      <c r="G605" s="16">
        <f>G606</f>
        <v>0</v>
      </c>
      <c r="H605" s="69"/>
      <c r="I605" s="73" t="e">
        <f t="shared" si="36"/>
        <v>#DIV/0!</v>
      </c>
    </row>
    <row r="606" spans="1:9" hidden="1" x14ac:dyDescent="0.25">
      <c r="A606" s="1" t="s">
        <v>436</v>
      </c>
      <c r="B606" s="17" t="s">
        <v>36</v>
      </c>
      <c r="C606" s="27" t="s">
        <v>83</v>
      </c>
      <c r="D606" s="27" t="s">
        <v>30</v>
      </c>
      <c r="E606" s="13" t="s">
        <v>834</v>
      </c>
      <c r="F606" s="62">
        <v>600</v>
      </c>
      <c r="G606" s="16">
        <f>G607</f>
        <v>0</v>
      </c>
      <c r="H606" s="69"/>
      <c r="I606" s="73" t="e">
        <f t="shared" si="36"/>
        <v>#DIV/0!</v>
      </c>
    </row>
    <row r="607" spans="1:9" ht="80.25" hidden="1" customHeight="1" x14ac:dyDescent="0.25">
      <c r="A607" s="1" t="s">
        <v>437</v>
      </c>
      <c r="B607" s="17" t="s">
        <v>38</v>
      </c>
      <c r="C607" s="27" t="s">
        <v>83</v>
      </c>
      <c r="D607" s="27" t="s">
        <v>30</v>
      </c>
      <c r="E607" s="13" t="s">
        <v>834</v>
      </c>
      <c r="F607" s="62">
        <v>610</v>
      </c>
      <c r="G607" s="16">
        <f>G608</f>
        <v>0</v>
      </c>
      <c r="H607" s="69"/>
      <c r="I607" s="73" t="e">
        <f t="shared" si="36"/>
        <v>#DIV/0!</v>
      </c>
    </row>
    <row r="608" spans="1:9" ht="31.5" hidden="1" customHeight="1" x14ac:dyDescent="0.25">
      <c r="A608" s="1" t="s">
        <v>438</v>
      </c>
      <c r="B608" s="17" t="s">
        <v>41</v>
      </c>
      <c r="C608" s="27" t="s">
        <v>83</v>
      </c>
      <c r="D608" s="27" t="s">
        <v>30</v>
      </c>
      <c r="E608" s="13" t="s">
        <v>834</v>
      </c>
      <c r="F608" s="62">
        <v>612</v>
      </c>
      <c r="G608" s="16">
        <v>0</v>
      </c>
      <c r="H608" s="69"/>
      <c r="I608" s="73" t="e">
        <f t="shared" si="36"/>
        <v>#DIV/0!</v>
      </c>
    </row>
    <row r="609" spans="1:9" ht="112.5" customHeight="1" x14ac:dyDescent="0.25">
      <c r="A609" s="1" t="s">
        <v>503</v>
      </c>
      <c r="B609" s="40" t="s">
        <v>1184</v>
      </c>
      <c r="C609" s="27" t="s">
        <v>83</v>
      </c>
      <c r="D609" s="27" t="s">
        <v>30</v>
      </c>
      <c r="E609" s="13" t="s">
        <v>1185</v>
      </c>
      <c r="F609" s="62"/>
      <c r="G609" s="16">
        <f>G610</f>
        <v>172</v>
      </c>
      <c r="H609" s="16">
        <f>H610</f>
        <v>172</v>
      </c>
      <c r="I609" s="73">
        <f t="shared" si="36"/>
        <v>100</v>
      </c>
    </row>
    <row r="610" spans="1:9" ht="31.5" customHeight="1" x14ac:dyDescent="0.25">
      <c r="A610" s="1" t="s">
        <v>504</v>
      </c>
      <c r="B610" s="40" t="s">
        <v>34</v>
      </c>
      <c r="C610" s="27" t="s">
        <v>83</v>
      </c>
      <c r="D610" s="27" t="s">
        <v>30</v>
      </c>
      <c r="E610" s="13" t="s">
        <v>1185</v>
      </c>
      <c r="F610" s="62">
        <v>600</v>
      </c>
      <c r="G610" s="16">
        <f>G611</f>
        <v>172</v>
      </c>
      <c r="H610" s="16">
        <f>H611</f>
        <v>172</v>
      </c>
      <c r="I610" s="73">
        <f t="shared" si="36"/>
        <v>100</v>
      </c>
    </row>
    <row r="611" spans="1:9" ht="19.5" customHeight="1" x14ac:dyDescent="0.25">
      <c r="A611" s="1" t="s">
        <v>1197</v>
      </c>
      <c r="B611" s="40" t="s">
        <v>36</v>
      </c>
      <c r="C611" s="27" t="s">
        <v>83</v>
      </c>
      <c r="D611" s="27" t="s">
        <v>30</v>
      </c>
      <c r="E611" s="13" t="s">
        <v>1185</v>
      </c>
      <c r="F611" s="62">
        <v>610</v>
      </c>
      <c r="G611" s="16">
        <v>172</v>
      </c>
      <c r="H611" s="16">
        <v>172</v>
      </c>
      <c r="I611" s="73">
        <f t="shared" si="36"/>
        <v>100</v>
      </c>
    </row>
    <row r="612" spans="1:9" ht="156.75" customHeight="1" x14ac:dyDescent="0.25">
      <c r="A612" s="1" t="s">
        <v>506</v>
      </c>
      <c r="B612" s="17" t="s">
        <v>1051</v>
      </c>
      <c r="C612" s="27" t="s">
        <v>83</v>
      </c>
      <c r="D612" s="27" t="s">
        <v>30</v>
      </c>
      <c r="E612" s="13" t="s">
        <v>1052</v>
      </c>
      <c r="F612" s="62"/>
      <c r="G612" s="16">
        <f>G613</f>
        <v>3026.5</v>
      </c>
      <c r="H612" s="16">
        <f>H613</f>
        <v>3006.35</v>
      </c>
      <c r="I612" s="73">
        <f t="shared" si="36"/>
        <v>99.334214439121098</v>
      </c>
    </row>
    <row r="613" spans="1:9" ht="45" customHeight="1" x14ac:dyDescent="0.25">
      <c r="A613" s="1" t="s">
        <v>507</v>
      </c>
      <c r="B613" s="40" t="s">
        <v>34</v>
      </c>
      <c r="C613" s="27" t="s">
        <v>83</v>
      </c>
      <c r="D613" s="27" t="s">
        <v>30</v>
      </c>
      <c r="E613" s="13" t="s">
        <v>1052</v>
      </c>
      <c r="F613" s="62">
        <v>600</v>
      </c>
      <c r="G613" s="16">
        <f>G614</f>
        <v>3026.5</v>
      </c>
      <c r="H613" s="16">
        <f>H614</f>
        <v>3006.35</v>
      </c>
      <c r="I613" s="73">
        <f t="shared" si="36"/>
        <v>99.334214439121098</v>
      </c>
    </row>
    <row r="614" spans="1:9" ht="19.5" customHeight="1" x14ac:dyDescent="0.25">
      <c r="A614" s="1" t="s">
        <v>508</v>
      </c>
      <c r="B614" s="40" t="s">
        <v>36</v>
      </c>
      <c r="C614" s="27" t="s">
        <v>83</v>
      </c>
      <c r="D614" s="27" t="s">
        <v>30</v>
      </c>
      <c r="E614" s="13" t="s">
        <v>1052</v>
      </c>
      <c r="F614" s="62">
        <v>610</v>
      </c>
      <c r="G614" s="16">
        <f>3045.2-18.7</f>
        <v>3026.5</v>
      </c>
      <c r="H614" s="69">
        <v>3006.35</v>
      </c>
      <c r="I614" s="73">
        <f t="shared" si="36"/>
        <v>99.334214439121098</v>
      </c>
    </row>
    <row r="615" spans="1:9" ht="92.25" customHeight="1" x14ac:dyDescent="0.25">
      <c r="A615" s="1" t="s">
        <v>509</v>
      </c>
      <c r="B615" s="40" t="s">
        <v>1053</v>
      </c>
      <c r="C615" s="27" t="s">
        <v>83</v>
      </c>
      <c r="D615" s="27" t="s">
        <v>30</v>
      </c>
      <c r="E615" s="13" t="s">
        <v>1054</v>
      </c>
      <c r="F615" s="62"/>
      <c r="G615" s="16">
        <f>G616</f>
        <v>8.31</v>
      </c>
      <c r="H615" s="16">
        <f>H616</f>
        <v>8.31</v>
      </c>
      <c r="I615" s="73">
        <f t="shared" si="36"/>
        <v>100</v>
      </c>
    </row>
    <row r="616" spans="1:9" ht="46.5" customHeight="1" x14ac:dyDescent="0.25">
      <c r="A616" s="1" t="s">
        <v>510</v>
      </c>
      <c r="B616" s="40" t="s">
        <v>34</v>
      </c>
      <c r="C616" s="27" t="s">
        <v>83</v>
      </c>
      <c r="D616" s="27" t="s">
        <v>30</v>
      </c>
      <c r="E616" s="13" t="s">
        <v>1054</v>
      </c>
      <c r="F616" s="62">
        <v>600</v>
      </c>
      <c r="G616" s="16">
        <f>G617</f>
        <v>8.31</v>
      </c>
      <c r="H616" s="16">
        <f>H617</f>
        <v>8.31</v>
      </c>
      <c r="I616" s="73">
        <f t="shared" si="36"/>
        <v>100</v>
      </c>
    </row>
    <row r="617" spans="1:9" ht="19.5" customHeight="1" x14ac:dyDescent="0.25">
      <c r="A617" s="1" t="s">
        <v>511</v>
      </c>
      <c r="B617" s="40" t="s">
        <v>36</v>
      </c>
      <c r="C617" s="27" t="s">
        <v>83</v>
      </c>
      <c r="D617" s="27" t="s">
        <v>30</v>
      </c>
      <c r="E617" s="13" t="s">
        <v>1054</v>
      </c>
      <c r="F617" s="62">
        <v>610</v>
      </c>
      <c r="G617" s="16">
        <v>8.31</v>
      </c>
      <c r="H617" s="16">
        <v>8.31</v>
      </c>
      <c r="I617" s="73">
        <f t="shared" si="36"/>
        <v>100</v>
      </c>
    </row>
    <row r="618" spans="1:9" ht="146.25" customHeight="1" x14ac:dyDescent="0.25">
      <c r="A618" s="1" t="s">
        <v>512</v>
      </c>
      <c r="B618" s="17" t="s">
        <v>1055</v>
      </c>
      <c r="C618" s="27" t="s">
        <v>83</v>
      </c>
      <c r="D618" s="27" t="s">
        <v>30</v>
      </c>
      <c r="E618" s="13" t="s">
        <v>1056</v>
      </c>
      <c r="F618" s="62"/>
      <c r="G618" s="16">
        <f>G619</f>
        <v>30.62</v>
      </c>
      <c r="H618" s="16">
        <f>H619</f>
        <v>30.55</v>
      </c>
      <c r="I618" s="73">
        <f t="shared" si="36"/>
        <v>99.771391247550611</v>
      </c>
    </row>
    <row r="619" spans="1:9" ht="47.25" customHeight="1" x14ac:dyDescent="0.25">
      <c r="A619" s="1" t="s">
        <v>513</v>
      </c>
      <c r="B619" s="40" t="s">
        <v>34</v>
      </c>
      <c r="C619" s="27" t="s">
        <v>83</v>
      </c>
      <c r="D619" s="27" t="s">
        <v>30</v>
      </c>
      <c r="E619" s="13" t="s">
        <v>1056</v>
      </c>
      <c r="F619" s="62">
        <v>600</v>
      </c>
      <c r="G619" s="16">
        <f>G620</f>
        <v>30.62</v>
      </c>
      <c r="H619" s="16">
        <f>H620</f>
        <v>30.55</v>
      </c>
      <c r="I619" s="73">
        <f t="shared" si="36"/>
        <v>99.771391247550611</v>
      </c>
    </row>
    <row r="620" spans="1:9" ht="18" customHeight="1" x14ac:dyDescent="0.25">
      <c r="A620" s="1" t="s">
        <v>514</v>
      </c>
      <c r="B620" s="40" t="s">
        <v>36</v>
      </c>
      <c r="C620" s="27" t="s">
        <v>83</v>
      </c>
      <c r="D620" s="27" t="s">
        <v>30</v>
      </c>
      <c r="E620" s="13" t="s">
        <v>1056</v>
      </c>
      <c r="F620" s="62">
        <v>610</v>
      </c>
      <c r="G620" s="16">
        <v>30.62</v>
      </c>
      <c r="H620" s="69">
        <v>30.55</v>
      </c>
      <c r="I620" s="73">
        <f t="shared" si="36"/>
        <v>99.771391247550611</v>
      </c>
    </row>
    <row r="621" spans="1:9" ht="31.5" x14ac:dyDescent="0.25">
      <c r="A621" s="1" t="s">
        <v>515</v>
      </c>
      <c r="B621" s="20" t="s">
        <v>44</v>
      </c>
      <c r="C621" s="15" t="s">
        <v>83</v>
      </c>
      <c r="D621" s="15" t="s">
        <v>30</v>
      </c>
      <c r="E621" s="15" t="s">
        <v>717</v>
      </c>
      <c r="F621" s="57"/>
      <c r="G621" s="16">
        <f t="shared" ref="G621:H624" si="37">G622</f>
        <v>261.62</v>
      </c>
      <c r="H621" s="16">
        <f t="shared" si="37"/>
        <v>258.05</v>
      </c>
      <c r="I621" s="73">
        <f t="shared" si="36"/>
        <v>98.63542542619065</v>
      </c>
    </row>
    <row r="622" spans="1:9" ht="31.5" customHeight="1" x14ac:dyDescent="0.25">
      <c r="A622" s="1" t="s">
        <v>516</v>
      </c>
      <c r="B622" s="17" t="s">
        <v>53</v>
      </c>
      <c r="C622" s="15" t="s">
        <v>83</v>
      </c>
      <c r="D622" s="15" t="s">
        <v>30</v>
      </c>
      <c r="E622" s="15" t="s">
        <v>802</v>
      </c>
      <c r="F622" s="57"/>
      <c r="G622" s="16">
        <f t="shared" si="37"/>
        <v>261.62</v>
      </c>
      <c r="H622" s="16">
        <f t="shared" si="37"/>
        <v>258.05</v>
      </c>
      <c r="I622" s="73">
        <f t="shared" si="36"/>
        <v>98.63542542619065</v>
      </c>
    </row>
    <row r="623" spans="1:9" ht="176.25" customHeight="1" x14ac:dyDescent="0.25">
      <c r="A623" s="1" t="s">
        <v>517</v>
      </c>
      <c r="B623" s="17" t="s">
        <v>54</v>
      </c>
      <c r="C623" s="15" t="s">
        <v>83</v>
      </c>
      <c r="D623" s="15" t="s">
        <v>30</v>
      </c>
      <c r="E623" s="15" t="s">
        <v>803</v>
      </c>
      <c r="F623" s="57"/>
      <c r="G623" s="16">
        <f t="shared" si="37"/>
        <v>261.62</v>
      </c>
      <c r="H623" s="16">
        <f t="shared" si="37"/>
        <v>258.05</v>
      </c>
      <c r="I623" s="73">
        <f t="shared" si="36"/>
        <v>98.63542542619065</v>
      </c>
    </row>
    <row r="624" spans="1:9" ht="47.25" x14ac:dyDescent="0.25">
      <c r="A624" s="1" t="s">
        <v>518</v>
      </c>
      <c r="B624" s="40" t="s">
        <v>34</v>
      </c>
      <c r="C624" s="15" t="s">
        <v>83</v>
      </c>
      <c r="D624" s="15" t="s">
        <v>30</v>
      </c>
      <c r="E624" s="15" t="s">
        <v>803</v>
      </c>
      <c r="F624" s="57" t="s">
        <v>35</v>
      </c>
      <c r="G624" s="16">
        <f t="shared" si="37"/>
        <v>261.62</v>
      </c>
      <c r="H624" s="16">
        <f t="shared" si="37"/>
        <v>258.05</v>
      </c>
      <c r="I624" s="73">
        <f t="shared" si="36"/>
        <v>98.63542542619065</v>
      </c>
    </row>
    <row r="625" spans="1:9" ht="21.75" customHeight="1" x14ac:dyDescent="0.25">
      <c r="A625" s="1" t="s">
        <v>519</v>
      </c>
      <c r="B625" s="40" t="s">
        <v>36</v>
      </c>
      <c r="C625" s="15" t="s">
        <v>83</v>
      </c>
      <c r="D625" s="15" t="s">
        <v>30</v>
      </c>
      <c r="E625" s="15" t="s">
        <v>803</v>
      </c>
      <c r="F625" s="57" t="s">
        <v>37</v>
      </c>
      <c r="G625" s="16">
        <f>81.43+180.19</f>
        <v>261.62</v>
      </c>
      <c r="H625" s="69">
        <v>258.05</v>
      </c>
      <c r="I625" s="73">
        <f t="shared" si="36"/>
        <v>98.63542542619065</v>
      </c>
    </row>
    <row r="626" spans="1:9" ht="50.25" customHeight="1" x14ac:dyDescent="0.25">
      <c r="A626" s="1" t="s">
        <v>520</v>
      </c>
      <c r="B626" s="28" t="s">
        <v>207</v>
      </c>
      <c r="C626" s="15" t="s">
        <v>83</v>
      </c>
      <c r="D626" s="15" t="s">
        <v>30</v>
      </c>
      <c r="E626" s="15" t="s">
        <v>721</v>
      </c>
      <c r="F626" s="57"/>
      <c r="G626" s="16">
        <f t="shared" ref="G626:H629" si="38">G627</f>
        <v>245</v>
      </c>
      <c r="H626" s="16">
        <f t="shared" si="38"/>
        <v>245</v>
      </c>
      <c r="I626" s="73">
        <f t="shared" si="36"/>
        <v>100</v>
      </c>
    </row>
    <row r="627" spans="1:9" ht="34.5" customHeight="1" x14ac:dyDescent="0.25">
      <c r="A627" s="1" t="s">
        <v>521</v>
      </c>
      <c r="B627" s="28" t="s">
        <v>707</v>
      </c>
      <c r="C627" s="15" t="s">
        <v>83</v>
      </c>
      <c r="D627" s="15" t="s">
        <v>30</v>
      </c>
      <c r="E627" s="15" t="s">
        <v>725</v>
      </c>
      <c r="F627" s="57"/>
      <c r="G627" s="16">
        <f t="shared" si="38"/>
        <v>245</v>
      </c>
      <c r="H627" s="16">
        <f t="shared" si="38"/>
        <v>245</v>
      </c>
      <c r="I627" s="73">
        <f t="shared" si="36"/>
        <v>100</v>
      </c>
    </row>
    <row r="628" spans="1:9" ht="116.25" customHeight="1" x14ac:dyDescent="0.25">
      <c r="A628" s="1" t="s">
        <v>522</v>
      </c>
      <c r="B628" s="17" t="s">
        <v>1181</v>
      </c>
      <c r="C628" s="15" t="s">
        <v>83</v>
      </c>
      <c r="D628" s="15" t="s">
        <v>30</v>
      </c>
      <c r="E628" s="15" t="s">
        <v>726</v>
      </c>
      <c r="F628" s="57"/>
      <c r="G628" s="16">
        <f t="shared" si="38"/>
        <v>245</v>
      </c>
      <c r="H628" s="16">
        <f t="shared" si="38"/>
        <v>245</v>
      </c>
      <c r="I628" s="73">
        <f t="shared" si="36"/>
        <v>100</v>
      </c>
    </row>
    <row r="629" spans="1:9" ht="49.5" customHeight="1" x14ac:dyDescent="0.25">
      <c r="A629" s="1" t="s">
        <v>523</v>
      </c>
      <c r="B629" s="17" t="s">
        <v>34</v>
      </c>
      <c r="C629" s="15" t="s">
        <v>83</v>
      </c>
      <c r="D629" s="15" t="s">
        <v>30</v>
      </c>
      <c r="E629" s="15" t="s">
        <v>726</v>
      </c>
      <c r="F629" s="57" t="s">
        <v>35</v>
      </c>
      <c r="G629" s="16">
        <f t="shared" si="38"/>
        <v>245</v>
      </c>
      <c r="H629" s="16">
        <f t="shared" si="38"/>
        <v>245</v>
      </c>
      <c r="I629" s="73">
        <f t="shared" si="36"/>
        <v>100</v>
      </c>
    </row>
    <row r="630" spans="1:9" ht="19.5" customHeight="1" x14ac:dyDescent="0.25">
      <c r="A630" s="1" t="s">
        <v>524</v>
      </c>
      <c r="B630" s="17" t="s">
        <v>36</v>
      </c>
      <c r="C630" s="15" t="s">
        <v>83</v>
      </c>
      <c r="D630" s="15" t="s">
        <v>30</v>
      </c>
      <c r="E630" s="15" t="s">
        <v>726</v>
      </c>
      <c r="F630" s="57" t="s">
        <v>37</v>
      </c>
      <c r="G630" s="16">
        <v>245</v>
      </c>
      <c r="H630" s="16">
        <v>245</v>
      </c>
      <c r="I630" s="73">
        <f t="shared" si="36"/>
        <v>100</v>
      </c>
    </row>
    <row r="631" spans="1:9" ht="20.25" customHeight="1" x14ac:dyDescent="0.25">
      <c r="A631" s="1" t="s">
        <v>525</v>
      </c>
      <c r="B631" s="17" t="s">
        <v>935</v>
      </c>
      <c r="C631" s="15" t="s">
        <v>83</v>
      </c>
      <c r="D631" s="15" t="s">
        <v>934</v>
      </c>
      <c r="E631" s="15"/>
      <c r="F631" s="57"/>
      <c r="G631" s="16">
        <f t="shared" ref="G631:H635" si="39">G632</f>
        <v>6387.93</v>
      </c>
      <c r="H631" s="16">
        <f t="shared" si="39"/>
        <v>6384.8200000000006</v>
      </c>
      <c r="I631" s="73">
        <f t="shared" si="36"/>
        <v>99.951314432061736</v>
      </c>
    </row>
    <row r="632" spans="1:9" ht="30.75" customHeight="1" x14ac:dyDescent="0.25">
      <c r="A632" s="1" t="s">
        <v>526</v>
      </c>
      <c r="B632" s="17" t="s">
        <v>85</v>
      </c>
      <c r="C632" s="15" t="s">
        <v>83</v>
      </c>
      <c r="D632" s="15" t="s">
        <v>934</v>
      </c>
      <c r="E632" s="15" t="s">
        <v>819</v>
      </c>
      <c r="F632" s="65"/>
      <c r="G632" s="16">
        <f t="shared" si="39"/>
        <v>6387.93</v>
      </c>
      <c r="H632" s="16">
        <f t="shared" si="39"/>
        <v>6384.8200000000006</v>
      </c>
      <c r="I632" s="73">
        <f t="shared" si="36"/>
        <v>99.951314432061736</v>
      </c>
    </row>
    <row r="633" spans="1:9" ht="30.75" customHeight="1" x14ac:dyDescent="0.25">
      <c r="A633" s="1" t="s">
        <v>527</v>
      </c>
      <c r="B633" s="40" t="s">
        <v>86</v>
      </c>
      <c r="C633" s="15" t="s">
        <v>83</v>
      </c>
      <c r="D633" s="15" t="s">
        <v>934</v>
      </c>
      <c r="E633" s="15" t="s">
        <v>820</v>
      </c>
      <c r="F633" s="65"/>
      <c r="G633" s="16">
        <f>G634+G637+G640</f>
        <v>6387.93</v>
      </c>
      <c r="H633" s="16">
        <f>H634+H637+H640</f>
        <v>6384.8200000000006</v>
      </c>
      <c r="I633" s="73">
        <f t="shared" si="36"/>
        <v>99.951314432061736</v>
      </c>
    </row>
    <row r="634" spans="1:9" ht="96.75" customHeight="1" x14ac:dyDescent="0.25">
      <c r="A634" s="1" t="s">
        <v>528</v>
      </c>
      <c r="B634" s="40" t="s">
        <v>87</v>
      </c>
      <c r="C634" s="15" t="s">
        <v>83</v>
      </c>
      <c r="D634" s="15" t="s">
        <v>934</v>
      </c>
      <c r="E634" s="15" t="s">
        <v>821</v>
      </c>
      <c r="F634" s="65"/>
      <c r="G634" s="16">
        <f t="shared" si="39"/>
        <v>6121.63</v>
      </c>
      <c r="H634" s="16">
        <f t="shared" si="39"/>
        <v>6118.52</v>
      </c>
      <c r="I634" s="73">
        <f t="shared" si="36"/>
        <v>99.949196537523505</v>
      </c>
    </row>
    <row r="635" spans="1:9" ht="48" customHeight="1" x14ac:dyDescent="0.25">
      <c r="A635" s="1" t="s">
        <v>529</v>
      </c>
      <c r="B635" s="40" t="s">
        <v>34</v>
      </c>
      <c r="C635" s="15" t="s">
        <v>83</v>
      </c>
      <c r="D635" s="15" t="s">
        <v>934</v>
      </c>
      <c r="E635" s="15" t="s">
        <v>821</v>
      </c>
      <c r="F635" s="57" t="s">
        <v>35</v>
      </c>
      <c r="G635" s="16">
        <f t="shared" si="39"/>
        <v>6121.63</v>
      </c>
      <c r="H635" s="16">
        <f t="shared" si="39"/>
        <v>6118.52</v>
      </c>
      <c r="I635" s="73">
        <f t="shared" si="36"/>
        <v>99.949196537523505</v>
      </c>
    </row>
    <row r="636" spans="1:9" ht="21" customHeight="1" x14ac:dyDescent="0.25">
      <c r="A636" s="1" t="s">
        <v>530</v>
      </c>
      <c r="B636" s="40" t="s">
        <v>36</v>
      </c>
      <c r="C636" s="15" t="s">
        <v>83</v>
      </c>
      <c r="D636" s="15" t="s">
        <v>934</v>
      </c>
      <c r="E636" s="15" t="s">
        <v>821</v>
      </c>
      <c r="F636" s="57" t="s">
        <v>37</v>
      </c>
      <c r="G636" s="16">
        <f>3974.1+331.2+1299.5+516.83</f>
        <v>6121.63</v>
      </c>
      <c r="H636" s="69">
        <v>6118.52</v>
      </c>
      <c r="I636" s="73">
        <f t="shared" si="36"/>
        <v>99.949196537523505</v>
      </c>
    </row>
    <row r="637" spans="1:9" ht="212.25" customHeight="1" x14ac:dyDescent="0.25">
      <c r="A637" s="1" t="s">
        <v>531</v>
      </c>
      <c r="B637" s="40" t="s">
        <v>1057</v>
      </c>
      <c r="C637" s="15" t="s">
        <v>83</v>
      </c>
      <c r="D637" s="15" t="s">
        <v>934</v>
      </c>
      <c r="E637" s="15" t="s">
        <v>1058</v>
      </c>
      <c r="F637" s="57"/>
      <c r="G637" s="16">
        <f>G638</f>
        <v>116.30000000000001</v>
      </c>
      <c r="H637" s="16">
        <f>H638</f>
        <v>116.3</v>
      </c>
      <c r="I637" s="73">
        <f t="shared" si="36"/>
        <v>99.999999999999986</v>
      </c>
    </row>
    <row r="638" spans="1:9" ht="49.5" customHeight="1" x14ac:dyDescent="0.25">
      <c r="A638" s="1" t="s">
        <v>1008</v>
      </c>
      <c r="B638" s="40" t="s">
        <v>34</v>
      </c>
      <c r="C638" s="15" t="s">
        <v>83</v>
      </c>
      <c r="D638" s="15" t="s">
        <v>934</v>
      </c>
      <c r="E638" s="15" t="s">
        <v>1058</v>
      </c>
      <c r="F638" s="57" t="s">
        <v>35</v>
      </c>
      <c r="G638" s="16">
        <f>G639</f>
        <v>116.30000000000001</v>
      </c>
      <c r="H638" s="16">
        <f>H639</f>
        <v>116.3</v>
      </c>
      <c r="I638" s="73">
        <f t="shared" si="36"/>
        <v>99.999999999999986</v>
      </c>
    </row>
    <row r="639" spans="1:9" ht="21" customHeight="1" x14ac:dyDescent="0.25">
      <c r="A639" s="1" t="s">
        <v>532</v>
      </c>
      <c r="B639" s="40" t="s">
        <v>36</v>
      </c>
      <c r="C639" s="15" t="s">
        <v>83</v>
      </c>
      <c r="D639" s="15" t="s">
        <v>934</v>
      </c>
      <c r="E639" s="15" t="s">
        <v>1058</v>
      </c>
      <c r="F639" s="57" t="s">
        <v>37</v>
      </c>
      <c r="G639" s="16">
        <f>81.9+34.4</f>
        <v>116.30000000000001</v>
      </c>
      <c r="H639" s="72">
        <v>116.3</v>
      </c>
      <c r="I639" s="73">
        <f t="shared" si="36"/>
        <v>99.999999999999986</v>
      </c>
    </row>
    <row r="640" spans="1:9" ht="116.25" customHeight="1" x14ac:dyDescent="0.25">
      <c r="A640" s="1" t="s">
        <v>533</v>
      </c>
      <c r="B640" s="40" t="s">
        <v>1184</v>
      </c>
      <c r="C640" s="15" t="s">
        <v>83</v>
      </c>
      <c r="D640" s="15" t="s">
        <v>934</v>
      </c>
      <c r="E640" s="15" t="s">
        <v>1185</v>
      </c>
      <c r="F640" s="57"/>
      <c r="G640" s="16">
        <f>G641</f>
        <v>150</v>
      </c>
      <c r="H640" s="16">
        <f>H641</f>
        <v>150</v>
      </c>
      <c r="I640" s="73">
        <f t="shared" si="36"/>
        <v>100</v>
      </c>
    </row>
    <row r="641" spans="1:9" ht="49.5" customHeight="1" x14ac:dyDescent="0.25">
      <c r="A641" s="1" t="s">
        <v>534</v>
      </c>
      <c r="B641" s="40" t="s">
        <v>34</v>
      </c>
      <c r="C641" s="15" t="s">
        <v>83</v>
      </c>
      <c r="D641" s="15" t="s">
        <v>934</v>
      </c>
      <c r="E641" s="15" t="s">
        <v>1185</v>
      </c>
      <c r="F641" s="57" t="s">
        <v>35</v>
      </c>
      <c r="G641" s="16">
        <f>G642</f>
        <v>150</v>
      </c>
      <c r="H641" s="16">
        <f>H642</f>
        <v>150</v>
      </c>
      <c r="I641" s="73">
        <f t="shared" si="36"/>
        <v>100</v>
      </c>
    </row>
    <row r="642" spans="1:9" ht="21" customHeight="1" x14ac:dyDescent="0.25">
      <c r="A642" s="1" t="s">
        <v>535</v>
      </c>
      <c r="B642" s="40" t="s">
        <v>36</v>
      </c>
      <c r="C642" s="15" t="s">
        <v>83</v>
      </c>
      <c r="D642" s="15" t="s">
        <v>934</v>
      </c>
      <c r="E642" s="15" t="s">
        <v>1185</v>
      </c>
      <c r="F642" s="57" t="s">
        <v>37</v>
      </c>
      <c r="G642" s="16">
        <v>150</v>
      </c>
      <c r="H642" s="16">
        <v>150</v>
      </c>
      <c r="I642" s="73">
        <f t="shared" si="36"/>
        <v>100</v>
      </c>
    </row>
    <row r="643" spans="1:9" ht="25.5" customHeight="1" x14ac:dyDescent="0.25">
      <c r="A643" s="1" t="s">
        <v>536</v>
      </c>
      <c r="B643" s="40" t="s">
        <v>964</v>
      </c>
      <c r="C643" s="27" t="s">
        <v>83</v>
      </c>
      <c r="D643" s="27" t="s">
        <v>43</v>
      </c>
      <c r="E643" s="27" t="s">
        <v>100</v>
      </c>
      <c r="F643" s="57"/>
      <c r="G643" s="16">
        <f>G644</f>
        <v>1446.49</v>
      </c>
      <c r="H643" s="16">
        <f>H644</f>
        <v>1410.27</v>
      </c>
      <c r="I643" s="73">
        <f t="shared" si="36"/>
        <v>97.496007576962157</v>
      </c>
    </row>
    <row r="644" spans="1:9" ht="37.5" customHeight="1" x14ac:dyDescent="0.25">
      <c r="A644" s="1" t="s">
        <v>537</v>
      </c>
      <c r="B644" s="17" t="s">
        <v>85</v>
      </c>
      <c r="C644" s="21">
        <v>760</v>
      </c>
      <c r="D644" s="15" t="s">
        <v>43</v>
      </c>
      <c r="E644" s="15" t="s">
        <v>936</v>
      </c>
      <c r="F644" s="57"/>
      <c r="G644" s="16">
        <f>G645</f>
        <v>1446.49</v>
      </c>
      <c r="H644" s="16">
        <f>H645</f>
        <v>1410.27</v>
      </c>
      <c r="I644" s="73">
        <f t="shared" si="36"/>
        <v>97.496007576962157</v>
      </c>
    </row>
    <row r="645" spans="1:9" ht="32.25" customHeight="1" x14ac:dyDescent="0.25">
      <c r="A645" s="1" t="s">
        <v>538</v>
      </c>
      <c r="B645" s="40" t="s">
        <v>86</v>
      </c>
      <c r="C645" s="21">
        <v>760</v>
      </c>
      <c r="D645" s="15" t="s">
        <v>43</v>
      </c>
      <c r="E645" s="15" t="s">
        <v>937</v>
      </c>
      <c r="F645" s="57"/>
      <c r="G645" s="16">
        <f>G649+G656+G662+G665+G646</f>
        <v>1446.49</v>
      </c>
      <c r="H645" s="16">
        <f>H649+H656+H662+H665+H646</f>
        <v>1410.27</v>
      </c>
      <c r="I645" s="73">
        <f t="shared" si="36"/>
        <v>97.496007576962157</v>
      </c>
    </row>
    <row r="646" spans="1:9" ht="162" customHeight="1" x14ac:dyDescent="0.25">
      <c r="A646" s="1" t="s">
        <v>539</v>
      </c>
      <c r="B646" s="40" t="s">
        <v>234</v>
      </c>
      <c r="C646" s="27" t="s">
        <v>83</v>
      </c>
      <c r="D646" s="27" t="s">
        <v>43</v>
      </c>
      <c r="E646" s="27" t="s">
        <v>938</v>
      </c>
      <c r="F646" s="57"/>
      <c r="G646" s="16">
        <f>G647</f>
        <v>0</v>
      </c>
      <c r="H646" s="16">
        <f>H647</f>
        <v>0</v>
      </c>
      <c r="I646" s="73">
        <v>0</v>
      </c>
    </row>
    <row r="647" spans="1:9" ht="36" customHeight="1" x14ac:dyDescent="0.25">
      <c r="A647" s="1" t="s">
        <v>540</v>
      </c>
      <c r="B647" s="28" t="s">
        <v>12</v>
      </c>
      <c r="C647" s="15" t="s">
        <v>83</v>
      </c>
      <c r="D647" s="15" t="s">
        <v>43</v>
      </c>
      <c r="E647" s="27" t="s">
        <v>938</v>
      </c>
      <c r="F647" s="66" t="s">
        <v>13</v>
      </c>
      <c r="G647" s="16">
        <f>G648</f>
        <v>0</v>
      </c>
      <c r="H647" s="16">
        <f>H648</f>
        <v>0</v>
      </c>
      <c r="I647" s="73">
        <v>0</v>
      </c>
    </row>
    <row r="648" spans="1:9" ht="30.75" customHeight="1" x14ac:dyDescent="0.25">
      <c r="A648" s="1" t="s">
        <v>541</v>
      </c>
      <c r="B648" s="28" t="s">
        <v>165</v>
      </c>
      <c r="C648" s="15" t="s">
        <v>83</v>
      </c>
      <c r="D648" s="15" t="s">
        <v>43</v>
      </c>
      <c r="E648" s="27" t="s">
        <v>938</v>
      </c>
      <c r="F648" s="66" t="s">
        <v>236</v>
      </c>
      <c r="G648" s="16">
        <f>286.5-216.97-33.03-36.5</f>
        <v>0</v>
      </c>
      <c r="H648" s="16">
        <f>286.5-216.97-33.03-36.5</f>
        <v>0</v>
      </c>
      <c r="I648" s="73">
        <v>0</v>
      </c>
    </row>
    <row r="649" spans="1:9" ht="107.25" customHeight="1" x14ac:dyDescent="0.25">
      <c r="A649" s="1" t="s">
        <v>542</v>
      </c>
      <c r="B649" s="40" t="s">
        <v>939</v>
      </c>
      <c r="C649" s="27" t="s">
        <v>83</v>
      </c>
      <c r="D649" s="27" t="s">
        <v>43</v>
      </c>
      <c r="E649" s="27" t="s">
        <v>970</v>
      </c>
      <c r="F649" s="57"/>
      <c r="G649" s="16">
        <f>G654+G652+G650</f>
        <v>1446.49</v>
      </c>
      <c r="H649" s="16">
        <f>H654+H652+H650</f>
        <v>1410.27</v>
      </c>
      <c r="I649" s="73">
        <f t="shared" ref="I649:I712" si="40">H649*100/G649</f>
        <v>97.496007576962157</v>
      </c>
    </row>
    <row r="650" spans="1:9" ht="0.75" hidden="1" customHeight="1" x14ac:dyDescent="0.25">
      <c r="A650" s="1" t="s">
        <v>413</v>
      </c>
      <c r="B650" s="22" t="s">
        <v>903</v>
      </c>
      <c r="C650" s="27" t="s">
        <v>83</v>
      </c>
      <c r="D650" s="27" t="s">
        <v>43</v>
      </c>
      <c r="E650" s="27" t="s">
        <v>970</v>
      </c>
      <c r="F650" s="57" t="s">
        <v>72</v>
      </c>
      <c r="G650" s="16">
        <f>G651</f>
        <v>0</v>
      </c>
      <c r="H650" s="69"/>
      <c r="I650" s="73" t="e">
        <f t="shared" si="40"/>
        <v>#DIV/0!</v>
      </c>
    </row>
    <row r="651" spans="1:9" ht="50.25" hidden="1" customHeight="1" x14ac:dyDescent="0.25">
      <c r="A651" s="1" t="s">
        <v>414</v>
      </c>
      <c r="B651" s="17" t="s">
        <v>73</v>
      </c>
      <c r="C651" s="27" t="s">
        <v>83</v>
      </c>
      <c r="D651" s="27" t="s">
        <v>43</v>
      </c>
      <c r="E651" s="27" t="s">
        <v>970</v>
      </c>
      <c r="F651" s="57" t="s">
        <v>74</v>
      </c>
      <c r="G651" s="16">
        <v>0</v>
      </c>
      <c r="H651" s="69"/>
      <c r="I651" s="73" t="e">
        <f t="shared" si="40"/>
        <v>#DIV/0!</v>
      </c>
    </row>
    <row r="652" spans="1:9" ht="30.75" customHeight="1" x14ac:dyDescent="0.25">
      <c r="A652" s="1" t="s">
        <v>543</v>
      </c>
      <c r="B652" s="28" t="s">
        <v>12</v>
      </c>
      <c r="C652" s="27" t="s">
        <v>83</v>
      </c>
      <c r="D652" s="27" t="s">
        <v>43</v>
      </c>
      <c r="E652" s="27" t="s">
        <v>970</v>
      </c>
      <c r="F652" s="57" t="s">
        <v>13</v>
      </c>
      <c r="G652" s="16">
        <f>G653</f>
        <v>326.06</v>
      </c>
      <c r="H652" s="16">
        <f>H653</f>
        <v>326.06</v>
      </c>
      <c r="I652" s="73">
        <f t="shared" si="40"/>
        <v>100</v>
      </c>
    </row>
    <row r="653" spans="1:9" ht="35.25" customHeight="1" x14ac:dyDescent="0.25">
      <c r="A653" s="1" t="s">
        <v>544</v>
      </c>
      <c r="B653" s="28" t="s">
        <v>165</v>
      </c>
      <c r="C653" s="27" t="s">
        <v>83</v>
      </c>
      <c r="D653" s="27" t="s">
        <v>43</v>
      </c>
      <c r="E653" s="27" t="s">
        <v>970</v>
      </c>
      <c r="F653" s="57" t="s">
        <v>236</v>
      </c>
      <c r="G653" s="16">
        <f>668.5-342.44</f>
        <v>326.06</v>
      </c>
      <c r="H653" s="16">
        <f>668.5-342.44</f>
        <v>326.06</v>
      </c>
      <c r="I653" s="73">
        <f t="shared" si="40"/>
        <v>100</v>
      </c>
    </row>
    <row r="654" spans="1:9" ht="32.25" customHeight="1" x14ac:dyDescent="0.25">
      <c r="A654" s="1" t="s">
        <v>545</v>
      </c>
      <c r="B654" s="40" t="s">
        <v>34</v>
      </c>
      <c r="C654" s="15" t="s">
        <v>83</v>
      </c>
      <c r="D654" s="15" t="s">
        <v>43</v>
      </c>
      <c r="E654" s="27" t="s">
        <v>970</v>
      </c>
      <c r="F654" s="57" t="s">
        <v>35</v>
      </c>
      <c r="G654" s="16">
        <f>G655</f>
        <v>1120.43</v>
      </c>
      <c r="H654" s="16">
        <f>H655</f>
        <v>1084.21</v>
      </c>
      <c r="I654" s="73">
        <f t="shared" si="40"/>
        <v>96.767312549646107</v>
      </c>
    </row>
    <row r="655" spans="1:9" ht="24" customHeight="1" x14ac:dyDescent="0.25">
      <c r="A655" s="1" t="s">
        <v>546</v>
      </c>
      <c r="B655" s="40" t="s">
        <v>36</v>
      </c>
      <c r="C655" s="15" t="s">
        <v>83</v>
      </c>
      <c r="D655" s="15" t="s">
        <v>43</v>
      </c>
      <c r="E655" s="27" t="s">
        <v>970</v>
      </c>
      <c r="F655" s="57" t="s">
        <v>37</v>
      </c>
      <c r="G655" s="16">
        <f>1084.2+36.23</f>
        <v>1120.43</v>
      </c>
      <c r="H655" s="72">
        <v>1084.21</v>
      </c>
      <c r="I655" s="73">
        <f t="shared" si="40"/>
        <v>96.767312549646107</v>
      </c>
    </row>
    <row r="656" spans="1:9" ht="135" hidden="1" customHeight="1" x14ac:dyDescent="0.25">
      <c r="A656" s="1" t="s">
        <v>484</v>
      </c>
      <c r="B656" s="40" t="s">
        <v>233</v>
      </c>
      <c r="C656" s="15" t="s">
        <v>83</v>
      </c>
      <c r="D656" s="15" t="s">
        <v>43</v>
      </c>
      <c r="E656" s="27" t="s">
        <v>101</v>
      </c>
      <c r="F656" s="57"/>
      <c r="G656" s="16">
        <f>G657+G659</f>
        <v>0</v>
      </c>
      <c r="H656" s="69"/>
      <c r="I656" s="73" t="e">
        <f t="shared" si="40"/>
        <v>#DIV/0!</v>
      </c>
    </row>
    <row r="657" spans="1:9" ht="37.5" hidden="1" customHeight="1" x14ac:dyDescent="0.25">
      <c r="A657" s="1" t="s">
        <v>485</v>
      </c>
      <c r="B657" s="40" t="s">
        <v>71</v>
      </c>
      <c r="C657" s="15" t="s">
        <v>83</v>
      </c>
      <c r="D657" s="15" t="s">
        <v>43</v>
      </c>
      <c r="E657" s="27" t="s">
        <v>101</v>
      </c>
      <c r="F657" s="66" t="s">
        <v>72</v>
      </c>
      <c r="G657" s="16">
        <f>G658</f>
        <v>0</v>
      </c>
      <c r="H657" s="69"/>
      <c r="I657" s="73" t="e">
        <f t="shared" si="40"/>
        <v>#DIV/0!</v>
      </c>
    </row>
    <row r="658" spans="1:9" ht="29.25" hidden="1" customHeight="1" x14ac:dyDescent="0.25">
      <c r="A658" s="1" t="s">
        <v>486</v>
      </c>
      <c r="B658" s="40" t="s">
        <v>73</v>
      </c>
      <c r="C658" s="15" t="s">
        <v>83</v>
      </c>
      <c r="D658" s="15" t="s">
        <v>43</v>
      </c>
      <c r="E658" s="27" t="s">
        <v>101</v>
      </c>
      <c r="F658" s="66" t="s">
        <v>74</v>
      </c>
      <c r="G658" s="16">
        <v>0</v>
      </c>
      <c r="H658" s="69"/>
      <c r="I658" s="73" t="e">
        <f t="shared" si="40"/>
        <v>#DIV/0!</v>
      </c>
    </row>
    <row r="659" spans="1:9" ht="47.25" hidden="1" x14ac:dyDescent="0.25">
      <c r="A659" s="1" t="s">
        <v>487</v>
      </c>
      <c r="B659" s="40" t="s">
        <v>34</v>
      </c>
      <c r="C659" s="15" t="s">
        <v>83</v>
      </c>
      <c r="D659" s="15" t="s">
        <v>43</v>
      </c>
      <c r="E659" s="27" t="s">
        <v>101</v>
      </c>
      <c r="F659" s="57" t="s">
        <v>35</v>
      </c>
      <c r="G659" s="16">
        <f>G660</f>
        <v>0</v>
      </c>
      <c r="H659" s="69"/>
      <c r="I659" s="73" t="e">
        <f t="shared" si="40"/>
        <v>#DIV/0!</v>
      </c>
    </row>
    <row r="660" spans="1:9" ht="30.75" hidden="1" customHeight="1" x14ac:dyDescent="0.25">
      <c r="A660" s="1" t="s">
        <v>488</v>
      </c>
      <c r="B660" s="40" t="s">
        <v>36</v>
      </c>
      <c r="C660" s="15" t="s">
        <v>83</v>
      </c>
      <c r="D660" s="15" t="s">
        <v>43</v>
      </c>
      <c r="E660" s="27" t="s">
        <v>101</v>
      </c>
      <c r="F660" s="57" t="s">
        <v>37</v>
      </c>
      <c r="G660" s="16">
        <f>G661</f>
        <v>0</v>
      </c>
      <c r="H660" s="69"/>
      <c r="I660" s="73" t="e">
        <f t="shared" si="40"/>
        <v>#DIV/0!</v>
      </c>
    </row>
    <row r="661" spans="1:9" ht="31.5" hidden="1" x14ac:dyDescent="0.25">
      <c r="A661" s="1" t="s">
        <v>489</v>
      </c>
      <c r="B661" s="20" t="s">
        <v>41</v>
      </c>
      <c r="C661" s="15" t="s">
        <v>83</v>
      </c>
      <c r="D661" s="15" t="s">
        <v>43</v>
      </c>
      <c r="E661" s="27" t="s">
        <v>101</v>
      </c>
      <c r="F661" s="57" t="s">
        <v>42</v>
      </c>
      <c r="G661" s="16">
        <v>0</v>
      </c>
      <c r="H661" s="69"/>
      <c r="I661" s="73" t="e">
        <f t="shared" si="40"/>
        <v>#DIV/0!</v>
      </c>
    </row>
    <row r="662" spans="1:9" ht="33" hidden="1" customHeight="1" x14ac:dyDescent="0.25">
      <c r="A662" s="1" t="s">
        <v>490</v>
      </c>
      <c r="B662" s="40" t="s">
        <v>102</v>
      </c>
      <c r="C662" s="15" t="s">
        <v>83</v>
      </c>
      <c r="D662" s="27" t="s">
        <v>43</v>
      </c>
      <c r="E662" s="27" t="s">
        <v>103</v>
      </c>
      <c r="F662" s="57"/>
      <c r="G662" s="16">
        <f>G663</f>
        <v>0</v>
      </c>
      <c r="H662" s="69"/>
      <c r="I662" s="73" t="e">
        <f t="shared" si="40"/>
        <v>#DIV/0!</v>
      </c>
    </row>
    <row r="663" spans="1:9" ht="33.75" hidden="1" customHeight="1" x14ac:dyDescent="0.25">
      <c r="A663" s="1" t="s">
        <v>491</v>
      </c>
      <c r="B663" s="28" t="s">
        <v>12</v>
      </c>
      <c r="C663" s="15" t="s">
        <v>83</v>
      </c>
      <c r="D663" s="15" t="s">
        <v>43</v>
      </c>
      <c r="E663" s="27" t="s">
        <v>103</v>
      </c>
      <c r="F663" s="66" t="s">
        <v>13</v>
      </c>
      <c r="G663" s="16">
        <f>G664</f>
        <v>0</v>
      </c>
      <c r="H663" s="69"/>
      <c r="I663" s="73" t="e">
        <f t="shared" si="40"/>
        <v>#DIV/0!</v>
      </c>
    </row>
    <row r="664" spans="1:9" ht="37.5" hidden="1" customHeight="1" x14ac:dyDescent="0.25">
      <c r="A664" s="1" t="s">
        <v>492</v>
      </c>
      <c r="B664" s="28" t="s">
        <v>165</v>
      </c>
      <c r="C664" s="15" t="s">
        <v>83</v>
      </c>
      <c r="D664" s="15" t="s">
        <v>43</v>
      </c>
      <c r="E664" s="27" t="s">
        <v>103</v>
      </c>
      <c r="F664" s="66" t="s">
        <v>236</v>
      </c>
      <c r="G664" s="16">
        <v>0</v>
      </c>
      <c r="H664" s="69"/>
      <c r="I664" s="73" t="e">
        <f t="shared" si="40"/>
        <v>#DIV/0!</v>
      </c>
    </row>
    <row r="665" spans="1:9" ht="26.25" hidden="1" customHeight="1" x14ac:dyDescent="0.25">
      <c r="A665" s="1" t="s">
        <v>493</v>
      </c>
      <c r="B665" s="40" t="s">
        <v>234</v>
      </c>
      <c r="C665" s="27" t="s">
        <v>83</v>
      </c>
      <c r="D665" s="27" t="s">
        <v>43</v>
      </c>
      <c r="E665" s="27" t="s">
        <v>104</v>
      </c>
      <c r="F665" s="57"/>
      <c r="G665" s="16">
        <f>G666</f>
        <v>0</v>
      </c>
      <c r="H665" s="69"/>
      <c r="I665" s="73" t="e">
        <f t="shared" si="40"/>
        <v>#DIV/0!</v>
      </c>
    </row>
    <row r="666" spans="1:9" ht="43.5" hidden="1" customHeight="1" x14ac:dyDescent="0.25">
      <c r="A666" s="1" t="s">
        <v>494</v>
      </c>
      <c r="B666" s="28" t="s">
        <v>12</v>
      </c>
      <c r="C666" s="15" t="s">
        <v>83</v>
      </c>
      <c r="D666" s="15" t="s">
        <v>43</v>
      </c>
      <c r="E666" s="27" t="s">
        <v>104</v>
      </c>
      <c r="F666" s="66" t="s">
        <v>13</v>
      </c>
      <c r="G666" s="16">
        <f>G667</f>
        <v>0</v>
      </c>
      <c r="H666" s="69"/>
      <c r="I666" s="73" t="e">
        <f t="shared" si="40"/>
        <v>#DIV/0!</v>
      </c>
    </row>
    <row r="667" spans="1:9" ht="48.75" hidden="1" customHeight="1" x14ac:dyDescent="0.25">
      <c r="A667" s="1" t="s">
        <v>495</v>
      </c>
      <c r="B667" s="28" t="s">
        <v>165</v>
      </c>
      <c r="C667" s="15" t="s">
        <v>83</v>
      </c>
      <c r="D667" s="15" t="s">
        <v>43</v>
      </c>
      <c r="E667" s="27" t="s">
        <v>104</v>
      </c>
      <c r="F667" s="66" t="s">
        <v>236</v>
      </c>
      <c r="G667" s="16"/>
      <c r="H667" s="69"/>
      <c r="I667" s="73" t="e">
        <f t="shared" si="40"/>
        <v>#DIV/0!</v>
      </c>
    </row>
    <row r="668" spans="1:9" ht="24.75" customHeight="1" x14ac:dyDescent="0.25">
      <c r="A668" s="1" t="s">
        <v>547</v>
      </c>
      <c r="B668" s="40" t="s">
        <v>105</v>
      </c>
      <c r="C668" s="27" t="s">
        <v>83</v>
      </c>
      <c r="D668" s="27" t="s">
        <v>106</v>
      </c>
      <c r="E668" s="27"/>
      <c r="F668" s="57"/>
      <c r="G668" s="16">
        <f>G669+G720+G728+G733</f>
        <v>21396.410000000003</v>
      </c>
      <c r="H668" s="16">
        <f>H669+H720+H728+H733</f>
        <v>21345.18</v>
      </c>
      <c r="I668" s="73">
        <f t="shared" si="40"/>
        <v>99.760567310123506</v>
      </c>
    </row>
    <row r="669" spans="1:9" ht="31.5" x14ac:dyDescent="0.25">
      <c r="A669" s="1" t="s">
        <v>548</v>
      </c>
      <c r="B669" s="17" t="s">
        <v>85</v>
      </c>
      <c r="C669" s="21">
        <v>760</v>
      </c>
      <c r="D669" s="15" t="s">
        <v>106</v>
      </c>
      <c r="E669" s="15" t="s">
        <v>819</v>
      </c>
      <c r="F669" s="57"/>
      <c r="G669" s="16">
        <f>G670+G685+G691+G678</f>
        <v>21332.470000000005</v>
      </c>
      <c r="H669" s="16">
        <f>H670+H685+H691+H678</f>
        <v>21281.24</v>
      </c>
      <c r="I669" s="73">
        <f t="shared" si="40"/>
        <v>99.759849656415767</v>
      </c>
    </row>
    <row r="670" spans="1:9" ht="33" customHeight="1" x14ac:dyDescent="0.25">
      <c r="A670" s="1" t="s">
        <v>887</v>
      </c>
      <c r="B670" s="40" t="s">
        <v>86</v>
      </c>
      <c r="C670" s="21">
        <v>760</v>
      </c>
      <c r="D670" s="15" t="s">
        <v>106</v>
      </c>
      <c r="E670" s="15" t="s">
        <v>820</v>
      </c>
      <c r="F670" s="57"/>
      <c r="G670" s="16">
        <f>G671</f>
        <v>80</v>
      </c>
      <c r="H670" s="16">
        <f>H671</f>
        <v>80</v>
      </c>
      <c r="I670" s="73">
        <f t="shared" si="40"/>
        <v>100</v>
      </c>
    </row>
    <row r="671" spans="1:9" ht="84.75" customHeight="1" x14ac:dyDescent="0.25">
      <c r="A671" s="1" t="s">
        <v>549</v>
      </c>
      <c r="B671" s="40" t="s">
        <v>107</v>
      </c>
      <c r="C671" s="15" t="s">
        <v>83</v>
      </c>
      <c r="D671" s="15" t="s">
        <v>106</v>
      </c>
      <c r="E671" s="27" t="s">
        <v>835</v>
      </c>
      <c r="F671" s="57"/>
      <c r="G671" s="16">
        <f>G672+G676+G674</f>
        <v>80</v>
      </c>
      <c r="H671" s="16">
        <f>H672+H676+H674</f>
        <v>80</v>
      </c>
      <c r="I671" s="73">
        <f t="shared" si="40"/>
        <v>100</v>
      </c>
    </row>
    <row r="672" spans="1:9" ht="0.75" hidden="1" customHeight="1" x14ac:dyDescent="0.25">
      <c r="A672" s="1" t="s">
        <v>476</v>
      </c>
      <c r="B672" s="40" t="s">
        <v>71</v>
      </c>
      <c r="C672" s="15" t="s">
        <v>83</v>
      </c>
      <c r="D672" s="15" t="s">
        <v>106</v>
      </c>
      <c r="E672" s="27" t="s">
        <v>108</v>
      </c>
      <c r="F672" s="66" t="s">
        <v>72</v>
      </c>
      <c r="G672" s="16">
        <f>G673</f>
        <v>0</v>
      </c>
      <c r="H672" s="69"/>
      <c r="I672" s="73" t="e">
        <f t="shared" si="40"/>
        <v>#DIV/0!</v>
      </c>
    </row>
    <row r="673" spans="1:9" ht="47.25" hidden="1" x14ac:dyDescent="0.25">
      <c r="A673" s="1" t="s">
        <v>501</v>
      </c>
      <c r="B673" s="40" t="s">
        <v>73</v>
      </c>
      <c r="C673" s="15" t="s">
        <v>83</v>
      </c>
      <c r="D673" s="15" t="s">
        <v>106</v>
      </c>
      <c r="E673" s="27" t="s">
        <v>108</v>
      </c>
      <c r="F673" s="66" t="s">
        <v>74</v>
      </c>
      <c r="G673" s="16">
        <v>0</v>
      </c>
      <c r="H673" s="69"/>
      <c r="I673" s="73" t="e">
        <f t="shared" si="40"/>
        <v>#DIV/0!</v>
      </c>
    </row>
    <row r="674" spans="1:9" ht="31.5" x14ac:dyDescent="0.25">
      <c r="A674" s="1" t="s">
        <v>1082</v>
      </c>
      <c r="B674" s="22" t="s">
        <v>903</v>
      </c>
      <c r="C674" s="15" t="s">
        <v>83</v>
      </c>
      <c r="D674" s="15" t="s">
        <v>106</v>
      </c>
      <c r="E674" s="27" t="s">
        <v>835</v>
      </c>
      <c r="F674" s="66" t="s">
        <v>72</v>
      </c>
      <c r="G674" s="16">
        <f>G675</f>
        <v>0</v>
      </c>
      <c r="H674" s="16">
        <f>H675</f>
        <v>0</v>
      </c>
      <c r="I674" s="73">
        <v>0</v>
      </c>
    </row>
    <row r="675" spans="1:9" ht="47.25" x14ac:dyDescent="0.25">
      <c r="A675" s="1" t="s">
        <v>1083</v>
      </c>
      <c r="B675" s="17" t="s">
        <v>73</v>
      </c>
      <c r="C675" s="15" t="s">
        <v>83</v>
      </c>
      <c r="D675" s="15" t="s">
        <v>106</v>
      </c>
      <c r="E675" s="27" t="s">
        <v>835</v>
      </c>
      <c r="F675" s="66" t="s">
        <v>74</v>
      </c>
      <c r="G675" s="16">
        <f>6.5-6.5</f>
        <v>0</v>
      </c>
      <c r="H675" s="16">
        <f>6.5-6.5</f>
        <v>0</v>
      </c>
      <c r="I675" s="73">
        <v>0</v>
      </c>
    </row>
    <row r="676" spans="1:9" ht="31.5" x14ac:dyDescent="0.25">
      <c r="A676" s="1" t="s">
        <v>1084</v>
      </c>
      <c r="B676" s="28" t="s">
        <v>12</v>
      </c>
      <c r="C676" s="15" t="s">
        <v>83</v>
      </c>
      <c r="D676" s="15" t="s">
        <v>106</v>
      </c>
      <c r="E676" s="27" t="s">
        <v>835</v>
      </c>
      <c r="F676" s="66" t="s">
        <v>13</v>
      </c>
      <c r="G676" s="16">
        <f>G677</f>
        <v>80</v>
      </c>
      <c r="H676" s="16">
        <f>H677</f>
        <v>80</v>
      </c>
      <c r="I676" s="73">
        <f t="shared" si="40"/>
        <v>100</v>
      </c>
    </row>
    <row r="677" spans="1:9" x14ac:dyDescent="0.25">
      <c r="A677" s="1" t="s">
        <v>1085</v>
      </c>
      <c r="B677" s="40" t="s">
        <v>585</v>
      </c>
      <c r="C677" s="15" t="s">
        <v>83</v>
      </c>
      <c r="D677" s="15" t="s">
        <v>106</v>
      </c>
      <c r="E677" s="27" t="s">
        <v>835</v>
      </c>
      <c r="F677" s="66" t="s">
        <v>409</v>
      </c>
      <c r="G677" s="16">
        <f>73.5+6.5</f>
        <v>80</v>
      </c>
      <c r="H677" s="16">
        <f>73.5+6.5</f>
        <v>80</v>
      </c>
      <c r="I677" s="73">
        <f t="shared" si="40"/>
        <v>100</v>
      </c>
    </row>
    <row r="678" spans="1:9" ht="31.5" hidden="1" x14ac:dyDescent="0.25">
      <c r="A678" s="1" t="s">
        <v>504</v>
      </c>
      <c r="B678" s="20" t="s">
        <v>93</v>
      </c>
      <c r="C678" s="15" t="s">
        <v>83</v>
      </c>
      <c r="D678" s="15" t="s">
        <v>106</v>
      </c>
      <c r="E678" s="15" t="s">
        <v>94</v>
      </c>
      <c r="F678" s="66"/>
      <c r="G678" s="16">
        <f>G682+G679</f>
        <v>0</v>
      </c>
      <c r="H678" s="69"/>
      <c r="I678" s="73" t="e">
        <f t="shared" si="40"/>
        <v>#DIV/0!</v>
      </c>
    </row>
    <row r="679" spans="1:9" ht="82.5" hidden="1" customHeight="1" x14ac:dyDescent="0.25">
      <c r="A679" s="1" t="s">
        <v>505</v>
      </c>
      <c r="B679" s="40" t="s">
        <v>99</v>
      </c>
      <c r="C679" s="15" t="s">
        <v>83</v>
      </c>
      <c r="D679" s="15" t="s">
        <v>106</v>
      </c>
      <c r="E679" s="15" t="s">
        <v>239</v>
      </c>
      <c r="F679" s="66"/>
      <c r="G679" s="16">
        <f>G680</f>
        <v>0</v>
      </c>
      <c r="H679" s="69"/>
      <c r="I679" s="73" t="e">
        <f t="shared" si="40"/>
        <v>#DIV/0!</v>
      </c>
    </row>
    <row r="680" spans="1:9" ht="94.5" hidden="1" x14ac:dyDescent="0.25">
      <c r="A680" s="1" t="s">
        <v>506</v>
      </c>
      <c r="B680" s="40" t="s">
        <v>88</v>
      </c>
      <c r="C680" s="15" t="s">
        <v>83</v>
      </c>
      <c r="D680" s="15" t="s">
        <v>106</v>
      </c>
      <c r="E680" s="15" t="s">
        <v>239</v>
      </c>
      <c r="F680" s="66" t="s">
        <v>48</v>
      </c>
      <c r="G680" s="16">
        <f>G681</f>
        <v>0</v>
      </c>
      <c r="H680" s="69"/>
      <c r="I680" s="73" t="e">
        <f t="shared" si="40"/>
        <v>#DIV/0!</v>
      </c>
    </row>
    <row r="681" spans="1:9" ht="31.5" hidden="1" x14ac:dyDescent="0.25">
      <c r="A681" s="1" t="s">
        <v>507</v>
      </c>
      <c r="B681" s="17" t="s">
        <v>69</v>
      </c>
      <c r="C681" s="15" t="s">
        <v>83</v>
      </c>
      <c r="D681" s="15" t="s">
        <v>106</v>
      </c>
      <c r="E681" s="15" t="s">
        <v>239</v>
      </c>
      <c r="F681" s="66" t="s">
        <v>70</v>
      </c>
      <c r="G681" s="49">
        <v>0</v>
      </c>
      <c r="H681" s="69"/>
      <c r="I681" s="73" t="e">
        <f t="shared" si="40"/>
        <v>#DIV/0!</v>
      </c>
    </row>
    <row r="682" spans="1:9" ht="78.75" hidden="1" x14ac:dyDescent="0.25">
      <c r="A682" s="1" t="s">
        <v>508</v>
      </c>
      <c r="B682" s="40" t="s">
        <v>109</v>
      </c>
      <c r="C682" s="15" t="s">
        <v>83</v>
      </c>
      <c r="D682" s="15" t="s">
        <v>106</v>
      </c>
      <c r="E682" s="15" t="s">
        <v>110</v>
      </c>
      <c r="F682" s="57"/>
      <c r="G682" s="16">
        <f>G683</f>
        <v>0</v>
      </c>
      <c r="H682" s="69"/>
      <c r="I682" s="73" t="e">
        <f t="shared" si="40"/>
        <v>#DIV/0!</v>
      </c>
    </row>
    <row r="683" spans="1:9" ht="31.5" hidden="1" x14ac:dyDescent="0.25">
      <c r="A683" s="1" t="s">
        <v>509</v>
      </c>
      <c r="B683" s="40" t="s">
        <v>71</v>
      </c>
      <c r="C683" s="15" t="s">
        <v>83</v>
      </c>
      <c r="D683" s="15" t="s">
        <v>106</v>
      </c>
      <c r="E683" s="15" t="s">
        <v>110</v>
      </c>
      <c r="F683" s="66" t="s">
        <v>72</v>
      </c>
      <c r="G683" s="16">
        <f>G684</f>
        <v>0</v>
      </c>
      <c r="H683" s="69"/>
      <c r="I683" s="73" t="e">
        <f t="shared" si="40"/>
        <v>#DIV/0!</v>
      </c>
    </row>
    <row r="684" spans="1:9" ht="47.25" hidden="1" x14ac:dyDescent="0.25">
      <c r="A684" s="1" t="s">
        <v>510</v>
      </c>
      <c r="B684" s="40" t="s">
        <v>73</v>
      </c>
      <c r="C684" s="15" t="s">
        <v>83</v>
      </c>
      <c r="D684" s="15" t="s">
        <v>106</v>
      </c>
      <c r="E684" s="15" t="s">
        <v>110</v>
      </c>
      <c r="F684" s="66" t="s">
        <v>74</v>
      </c>
      <c r="G684" s="49">
        <v>0</v>
      </c>
      <c r="H684" s="69"/>
      <c r="I684" s="73" t="e">
        <f t="shared" si="40"/>
        <v>#DIV/0!</v>
      </c>
    </row>
    <row r="685" spans="1:9" ht="47.25" x14ac:dyDescent="0.25">
      <c r="A685" s="1" t="s">
        <v>550</v>
      </c>
      <c r="B685" s="40" t="s">
        <v>111</v>
      </c>
      <c r="C685" s="27" t="s">
        <v>83</v>
      </c>
      <c r="D685" s="27" t="s">
        <v>106</v>
      </c>
      <c r="E685" s="27" t="s">
        <v>836</v>
      </c>
      <c r="F685" s="57"/>
      <c r="G685" s="16">
        <f>G686</f>
        <v>1388.79</v>
      </c>
      <c r="H685" s="16">
        <f>H686</f>
        <v>1388.78</v>
      </c>
      <c r="I685" s="73">
        <f t="shared" si="40"/>
        <v>99.999279948732351</v>
      </c>
    </row>
    <row r="686" spans="1:9" ht="126" x14ac:dyDescent="0.25">
      <c r="A686" s="1" t="s">
        <v>551</v>
      </c>
      <c r="B686" s="40" t="s">
        <v>112</v>
      </c>
      <c r="C686" s="15" t="s">
        <v>83</v>
      </c>
      <c r="D686" s="15" t="s">
        <v>106</v>
      </c>
      <c r="E686" s="15" t="s">
        <v>837</v>
      </c>
      <c r="F686" s="57"/>
      <c r="G686" s="16">
        <f>G687+G689</f>
        <v>1388.79</v>
      </c>
      <c r="H686" s="16">
        <f>H687+H689</f>
        <v>1388.78</v>
      </c>
      <c r="I686" s="73">
        <f t="shared" si="40"/>
        <v>99.999279948732351</v>
      </c>
    </row>
    <row r="687" spans="1:9" ht="81" customHeight="1" x14ac:dyDescent="0.25">
      <c r="A687" s="1" t="s">
        <v>552</v>
      </c>
      <c r="B687" s="40" t="s">
        <v>88</v>
      </c>
      <c r="C687" s="15" t="s">
        <v>83</v>
      </c>
      <c r="D687" s="15" t="s">
        <v>106</v>
      </c>
      <c r="E687" s="15" t="s">
        <v>837</v>
      </c>
      <c r="F687" s="66" t="s">
        <v>48</v>
      </c>
      <c r="G687" s="16">
        <f>G688</f>
        <v>929.68</v>
      </c>
      <c r="H687" s="16">
        <f>H688</f>
        <v>929.67</v>
      </c>
      <c r="I687" s="73">
        <f t="shared" si="40"/>
        <v>99.998924361070479</v>
      </c>
    </row>
    <row r="688" spans="1:9" ht="31.5" x14ac:dyDescent="0.25">
      <c r="A688" s="1" t="s">
        <v>553</v>
      </c>
      <c r="B688" s="17" t="s">
        <v>69</v>
      </c>
      <c r="C688" s="15" t="s">
        <v>83</v>
      </c>
      <c r="D688" s="15" t="s">
        <v>106</v>
      </c>
      <c r="E688" s="15" t="s">
        <v>837</v>
      </c>
      <c r="F688" s="66" t="s">
        <v>70</v>
      </c>
      <c r="G688" s="16">
        <f>850.87+33.37+45.4+0.04</f>
        <v>929.68</v>
      </c>
      <c r="H688" s="74">
        <v>929.67</v>
      </c>
      <c r="I688" s="73">
        <f t="shared" si="40"/>
        <v>99.998924361070479</v>
      </c>
    </row>
    <row r="689" spans="1:9" ht="31.5" x14ac:dyDescent="0.25">
      <c r="A689" s="1" t="s">
        <v>554</v>
      </c>
      <c r="B689" s="22" t="s">
        <v>903</v>
      </c>
      <c r="C689" s="15" t="s">
        <v>83</v>
      </c>
      <c r="D689" s="15" t="s">
        <v>106</v>
      </c>
      <c r="E689" s="15" t="s">
        <v>837</v>
      </c>
      <c r="F689" s="66" t="s">
        <v>72</v>
      </c>
      <c r="G689" s="16">
        <f>G690</f>
        <v>459.11</v>
      </c>
      <c r="H689" s="16">
        <f>H690</f>
        <v>459.11</v>
      </c>
      <c r="I689" s="73">
        <f t="shared" si="40"/>
        <v>100</v>
      </c>
    </row>
    <row r="690" spans="1:9" ht="47.25" x14ac:dyDescent="0.25">
      <c r="A690" s="1" t="s">
        <v>555</v>
      </c>
      <c r="B690" s="40" t="s">
        <v>73</v>
      </c>
      <c r="C690" s="15" t="s">
        <v>83</v>
      </c>
      <c r="D690" s="15" t="s">
        <v>106</v>
      </c>
      <c r="E690" s="15" t="s">
        <v>837</v>
      </c>
      <c r="F690" s="66" t="s">
        <v>74</v>
      </c>
      <c r="G690" s="16">
        <f>446.73+12.38</f>
        <v>459.11</v>
      </c>
      <c r="H690" s="16">
        <f>446.73+12.38</f>
        <v>459.11</v>
      </c>
      <c r="I690" s="73">
        <f t="shared" si="40"/>
        <v>100</v>
      </c>
    </row>
    <row r="691" spans="1:9" ht="47.25" x14ac:dyDescent="0.25">
      <c r="A691" s="1" t="s">
        <v>556</v>
      </c>
      <c r="B691" s="40" t="s">
        <v>113</v>
      </c>
      <c r="C691" s="27" t="s">
        <v>83</v>
      </c>
      <c r="D691" s="27" t="s">
        <v>106</v>
      </c>
      <c r="E691" s="27" t="s">
        <v>838</v>
      </c>
      <c r="F691" s="57"/>
      <c r="G691" s="16">
        <f>G692+G697+G704+G711+G725</f>
        <v>19863.680000000004</v>
      </c>
      <c r="H691" s="16">
        <f>H692+H697+H704+H711+H725</f>
        <v>19812.460000000003</v>
      </c>
      <c r="I691" s="73">
        <f t="shared" si="40"/>
        <v>99.742142442890739</v>
      </c>
    </row>
    <row r="692" spans="1:9" ht="108.75" customHeight="1" x14ac:dyDescent="0.25">
      <c r="A692" s="1" t="s">
        <v>557</v>
      </c>
      <c r="B692" s="43" t="s">
        <v>114</v>
      </c>
      <c r="C692" s="15" t="s">
        <v>83</v>
      </c>
      <c r="D692" s="15" t="s">
        <v>106</v>
      </c>
      <c r="E692" s="15" t="s">
        <v>839</v>
      </c>
      <c r="F692" s="57"/>
      <c r="G692" s="16">
        <f>G693+G695</f>
        <v>2164.7400000000002</v>
      </c>
      <c r="H692" s="16">
        <f>H693+H695</f>
        <v>2162.75</v>
      </c>
      <c r="I692" s="73">
        <f t="shared" si="40"/>
        <v>99.908072101037533</v>
      </c>
    </row>
    <row r="693" spans="1:9" ht="78.75" customHeight="1" x14ac:dyDescent="0.25">
      <c r="A693" s="1" t="s">
        <v>558</v>
      </c>
      <c r="B693" s="40" t="s">
        <v>88</v>
      </c>
      <c r="C693" s="21">
        <v>760</v>
      </c>
      <c r="D693" s="15" t="s">
        <v>106</v>
      </c>
      <c r="E693" s="15" t="s">
        <v>839</v>
      </c>
      <c r="F693" s="66" t="s">
        <v>48</v>
      </c>
      <c r="G693" s="16">
        <f>G694</f>
        <v>2083.2200000000003</v>
      </c>
      <c r="H693" s="16">
        <f>H694</f>
        <v>2081.23</v>
      </c>
      <c r="I693" s="73">
        <f t="shared" si="40"/>
        <v>99.904474803429295</v>
      </c>
    </row>
    <row r="694" spans="1:9" ht="31.5" x14ac:dyDescent="0.25">
      <c r="A694" s="1" t="s">
        <v>559</v>
      </c>
      <c r="B694" s="17" t="s">
        <v>69</v>
      </c>
      <c r="C694" s="21">
        <v>760</v>
      </c>
      <c r="D694" s="15" t="s">
        <v>106</v>
      </c>
      <c r="E694" s="15" t="s">
        <v>839</v>
      </c>
      <c r="F694" s="66" t="s">
        <v>70</v>
      </c>
      <c r="G694" s="16">
        <f>1707.19+34.99+156.99+168.34+15.71</f>
        <v>2083.2200000000003</v>
      </c>
      <c r="H694" s="69">
        <v>2081.23</v>
      </c>
      <c r="I694" s="73">
        <f t="shared" si="40"/>
        <v>99.904474803429295</v>
      </c>
    </row>
    <row r="695" spans="1:9" ht="31.5" x14ac:dyDescent="0.25">
      <c r="A695" s="1" t="s">
        <v>560</v>
      </c>
      <c r="B695" s="22" t="s">
        <v>903</v>
      </c>
      <c r="C695" s="15" t="s">
        <v>83</v>
      </c>
      <c r="D695" s="15" t="s">
        <v>106</v>
      </c>
      <c r="E695" s="15" t="s">
        <v>839</v>
      </c>
      <c r="F695" s="66" t="s">
        <v>72</v>
      </c>
      <c r="G695" s="16">
        <f>G696</f>
        <v>81.519999999999982</v>
      </c>
      <c r="H695" s="16">
        <f>H696</f>
        <v>81.52</v>
      </c>
      <c r="I695" s="73">
        <f t="shared" si="40"/>
        <v>100.00000000000003</v>
      </c>
    </row>
    <row r="696" spans="1:9" ht="47.25" x14ac:dyDescent="0.25">
      <c r="A696" s="1" t="s">
        <v>561</v>
      </c>
      <c r="B696" s="40" t="s">
        <v>73</v>
      </c>
      <c r="C696" s="21">
        <v>760</v>
      </c>
      <c r="D696" s="15" t="s">
        <v>106</v>
      </c>
      <c r="E696" s="15" t="s">
        <v>839</v>
      </c>
      <c r="F696" s="66" t="s">
        <v>74</v>
      </c>
      <c r="G696" s="16">
        <f>81.3+181.98-181.98+0.22</f>
        <v>81.519999999999982</v>
      </c>
      <c r="H696" s="74">
        <v>81.52</v>
      </c>
      <c r="I696" s="73">
        <f t="shared" si="40"/>
        <v>100.00000000000003</v>
      </c>
    </row>
    <row r="697" spans="1:9" ht="110.25" x14ac:dyDescent="0.25">
      <c r="A697" s="1" t="s">
        <v>562</v>
      </c>
      <c r="B697" s="40" t="s">
        <v>115</v>
      </c>
      <c r="C697" s="15" t="s">
        <v>83</v>
      </c>
      <c r="D697" s="15" t="s">
        <v>106</v>
      </c>
      <c r="E697" s="15" t="s">
        <v>840</v>
      </c>
      <c r="F697" s="57"/>
      <c r="G697" s="16">
        <f>G698+G700+G702</f>
        <v>10482.49</v>
      </c>
      <c r="H697" s="16">
        <f>H698+H700+H702</f>
        <v>10433.34</v>
      </c>
      <c r="I697" s="73">
        <f t="shared" si="40"/>
        <v>99.531122853444174</v>
      </c>
    </row>
    <row r="698" spans="1:9" ht="81.75" customHeight="1" x14ac:dyDescent="0.25">
      <c r="A698" s="1" t="s">
        <v>563</v>
      </c>
      <c r="B698" s="40" t="s">
        <v>88</v>
      </c>
      <c r="C698" s="21">
        <v>760</v>
      </c>
      <c r="D698" s="15" t="s">
        <v>106</v>
      </c>
      <c r="E698" s="15" t="s">
        <v>840</v>
      </c>
      <c r="F698" s="66" t="s">
        <v>48</v>
      </c>
      <c r="G698" s="16">
        <f>G699</f>
        <v>7405.45</v>
      </c>
      <c r="H698" s="16">
        <f>H699</f>
        <v>7404.88</v>
      </c>
      <c r="I698" s="73">
        <f t="shared" si="40"/>
        <v>99.992302966058787</v>
      </c>
    </row>
    <row r="699" spans="1:9" ht="31.5" x14ac:dyDescent="0.25">
      <c r="A699" s="1" t="s">
        <v>564</v>
      </c>
      <c r="B699" s="40" t="s">
        <v>49</v>
      </c>
      <c r="C699" s="21">
        <v>760</v>
      </c>
      <c r="D699" s="15" t="s">
        <v>106</v>
      </c>
      <c r="E699" s="15" t="s">
        <v>840</v>
      </c>
      <c r="F699" s="66" t="s">
        <v>50</v>
      </c>
      <c r="G699" s="16">
        <f>5871.46+612.87+815+12.72+93.4</f>
        <v>7405.45</v>
      </c>
      <c r="H699" s="74">
        <v>7404.88</v>
      </c>
      <c r="I699" s="73">
        <f t="shared" si="40"/>
        <v>99.992302966058787</v>
      </c>
    </row>
    <row r="700" spans="1:9" ht="31.5" x14ac:dyDescent="0.25">
      <c r="A700" s="1" t="s">
        <v>565</v>
      </c>
      <c r="B700" s="22" t="s">
        <v>903</v>
      </c>
      <c r="C700" s="15" t="s">
        <v>83</v>
      </c>
      <c r="D700" s="15" t="s">
        <v>106</v>
      </c>
      <c r="E700" s="15" t="s">
        <v>840</v>
      </c>
      <c r="F700" s="66" t="s">
        <v>72</v>
      </c>
      <c r="G700" s="16">
        <f>G701</f>
        <v>3063.21</v>
      </c>
      <c r="H700" s="16">
        <f>H701</f>
        <v>3014.63</v>
      </c>
      <c r="I700" s="73">
        <f t="shared" si="40"/>
        <v>98.414081959774222</v>
      </c>
    </row>
    <row r="701" spans="1:9" ht="47.25" x14ac:dyDescent="0.25">
      <c r="A701" s="1" t="s">
        <v>566</v>
      </c>
      <c r="B701" s="40" t="s">
        <v>73</v>
      </c>
      <c r="C701" s="21">
        <v>760</v>
      </c>
      <c r="D701" s="15" t="s">
        <v>106</v>
      </c>
      <c r="E701" s="15" t="s">
        <v>840</v>
      </c>
      <c r="F701" s="66" t="s">
        <v>74</v>
      </c>
      <c r="G701" s="16">
        <f>2733.93+181.99+102.96+44.33</f>
        <v>3063.21</v>
      </c>
      <c r="H701" s="74">
        <v>3014.63</v>
      </c>
      <c r="I701" s="73">
        <f t="shared" si="40"/>
        <v>98.414081959774222</v>
      </c>
    </row>
    <row r="702" spans="1:9" x14ac:dyDescent="0.25">
      <c r="A702" s="1" t="s">
        <v>1086</v>
      </c>
      <c r="B702" s="22" t="s">
        <v>157</v>
      </c>
      <c r="C702" s="21">
        <v>760</v>
      </c>
      <c r="D702" s="15" t="s">
        <v>106</v>
      </c>
      <c r="E702" s="15" t="s">
        <v>840</v>
      </c>
      <c r="F702" s="66" t="s">
        <v>464</v>
      </c>
      <c r="G702" s="16">
        <f>G703</f>
        <v>13.830000000000002</v>
      </c>
      <c r="H702" s="16">
        <f>H703</f>
        <v>13.83</v>
      </c>
      <c r="I702" s="73">
        <f t="shared" si="40"/>
        <v>99.999999999999986</v>
      </c>
    </row>
    <row r="703" spans="1:9" x14ac:dyDescent="0.25">
      <c r="A703" s="1" t="s">
        <v>18</v>
      </c>
      <c r="B703" s="22" t="s">
        <v>158</v>
      </c>
      <c r="C703" s="21">
        <v>760</v>
      </c>
      <c r="D703" s="15" t="s">
        <v>106</v>
      </c>
      <c r="E703" s="15" t="s">
        <v>840</v>
      </c>
      <c r="F703" s="66" t="s">
        <v>465</v>
      </c>
      <c r="G703" s="16">
        <f>12.85+4-3.02</f>
        <v>13.830000000000002</v>
      </c>
      <c r="H703" s="69">
        <v>13.83</v>
      </c>
      <c r="I703" s="73">
        <f t="shared" si="40"/>
        <v>99.999999999999986</v>
      </c>
    </row>
    <row r="704" spans="1:9" ht="110.25" x14ac:dyDescent="0.25">
      <c r="A704" s="1" t="s">
        <v>1087</v>
      </c>
      <c r="B704" s="40" t="s">
        <v>115</v>
      </c>
      <c r="C704" s="15" t="s">
        <v>83</v>
      </c>
      <c r="D704" s="15" t="s">
        <v>106</v>
      </c>
      <c r="E704" s="15" t="s">
        <v>841</v>
      </c>
      <c r="F704" s="57"/>
      <c r="G704" s="16">
        <f>G705+G707+G709</f>
        <v>6327.85</v>
      </c>
      <c r="H704" s="16">
        <f>H705+H707+H709</f>
        <v>6327.77</v>
      </c>
      <c r="I704" s="73">
        <f t="shared" si="40"/>
        <v>99.998735747528769</v>
      </c>
    </row>
    <row r="705" spans="1:9" ht="79.5" customHeight="1" x14ac:dyDescent="0.25">
      <c r="A705" s="1" t="s">
        <v>1088</v>
      </c>
      <c r="B705" s="40" t="s">
        <v>88</v>
      </c>
      <c r="C705" s="21">
        <v>760</v>
      </c>
      <c r="D705" s="15" t="s">
        <v>106</v>
      </c>
      <c r="E705" s="15" t="s">
        <v>841</v>
      </c>
      <c r="F705" s="66" t="s">
        <v>48</v>
      </c>
      <c r="G705" s="16">
        <f>G706</f>
        <v>5956.62</v>
      </c>
      <c r="H705" s="16">
        <f>H706</f>
        <v>5956.54</v>
      </c>
      <c r="I705" s="73">
        <f t="shared" si="40"/>
        <v>99.998656956461886</v>
      </c>
    </row>
    <row r="706" spans="1:9" ht="31.5" x14ac:dyDescent="0.25">
      <c r="A706" s="1" t="s">
        <v>441</v>
      </c>
      <c r="B706" s="40" t="s">
        <v>49</v>
      </c>
      <c r="C706" s="21">
        <v>760</v>
      </c>
      <c r="D706" s="15" t="s">
        <v>106</v>
      </c>
      <c r="E706" s="15" t="s">
        <v>841</v>
      </c>
      <c r="F706" s="66" t="s">
        <v>50</v>
      </c>
      <c r="G706" s="16">
        <f>5356+601.92+117.98-119.28</f>
        <v>5956.62</v>
      </c>
      <c r="H706" s="69">
        <v>5956.54</v>
      </c>
      <c r="I706" s="73">
        <f t="shared" si="40"/>
        <v>99.998656956461886</v>
      </c>
    </row>
    <row r="707" spans="1:9" ht="31.5" x14ac:dyDescent="0.25">
      <c r="A707" s="1" t="s">
        <v>442</v>
      </c>
      <c r="B707" s="22" t="s">
        <v>903</v>
      </c>
      <c r="C707" s="15" t="s">
        <v>83</v>
      </c>
      <c r="D707" s="15" t="s">
        <v>106</v>
      </c>
      <c r="E707" s="15" t="s">
        <v>841</v>
      </c>
      <c r="F707" s="66" t="s">
        <v>72</v>
      </c>
      <c r="G707" s="16">
        <f>G708</f>
        <v>366.93</v>
      </c>
      <c r="H707" s="16">
        <f>H708</f>
        <v>366.93</v>
      </c>
      <c r="I707" s="73">
        <f t="shared" si="40"/>
        <v>100</v>
      </c>
    </row>
    <row r="708" spans="1:9" ht="47.25" x14ac:dyDescent="0.25">
      <c r="A708" s="1" t="s">
        <v>443</v>
      </c>
      <c r="B708" s="40" t="s">
        <v>73</v>
      </c>
      <c r="C708" s="21">
        <v>760</v>
      </c>
      <c r="D708" s="15" t="s">
        <v>106</v>
      </c>
      <c r="E708" s="15" t="s">
        <v>841</v>
      </c>
      <c r="F708" s="66" t="s">
        <v>74</v>
      </c>
      <c r="G708" s="16">
        <f>392.81-17.98-7.9</f>
        <v>366.93</v>
      </c>
      <c r="H708" s="74">
        <v>366.93</v>
      </c>
      <c r="I708" s="73">
        <f t="shared" si="40"/>
        <v>100</v>
      </c>
    </row>
    <row r="709" spans="1:9" x14ac:dyDescent="0.25">
      <c r="A709" s="1" t="s">
        <v>444</v>
      </c>
      <c r="B709" s="22" t="s">
        <v>157</v>
      </c>
      <c r="C709" s="21">
        <v>760</v>
      </c>
      <c r="D709" s="15" t="s">
        <v>106</v>
      </c>
      <c r="E709" s="15" t="s">
        <v>841</v>
      </c>
      <c r="F709" s="66" t="s">
        <v>464</v>
      </c>
      <c r="G709" s="16">
        <f>G710</f>
        <v>4.3</v>
      </c>
      <c r="H709" s="16">
        <f>H710</f>
        <v>4.3</v>
      </c>
      <c r="I709" s="73">
        <f t="shared" si="40"/>
        <v>100</v>
      </c>
    </row>
    <row r="710" spans="1:9" x14ac:dyDescent="0.25">
      <c r="A710" s="1" t="s">
        <v>445</v>
      </c>
      <c r="B710" s="22" t="s">
        <v>158</v>
      </c>
      <c r="C710" s="21">
        <v>760</v>
      </c>
      <c r="D710" s="15" t="s">
        <v>106</v>
      </c>
      <c r="E710" s="15" t="s">
        <v>841</v>
      </c>
      <c r="F710" s="66" t="s">
        <v>465</v>
      </c>
      <c r="G710" s="16">
        <f>4.38-0.08</f>
        <v>4.3</v>
      </c>
      <c r="H710" s="72">
        <v>4.3</v>
      </c>
      <c r="I710" s="73">
        <f t="shared" si="40"/>
        <v>100</v>
      </c>
    </row>
    <row r="711" spans="1:9" ht="110.25" x14ac:dyDescent="0.25">
      <c r="A711" s="1" t="s">
        <v>446</v>
      </c>
      <c r="B711" s="40" t="s">
        <v>115</v>
      </c>
      <c r="C711" s="15" t="s">
        <v>83</v>
      </c>
      <c r="D711" s="15" t="s">
        <v>106</v>
      </c>
      <c r="E711" s="15" t="s">
        <v>842</v>
      </c>
      <c r="F711" s="57"/>
      <c r="G711" s="16">
        <f>G712+G714</f>
        <v>873.1099999999999</v>
      </c>
      <c r="H711" s="16">
        <f>H712+H714</f>
        <v>873.11</v>
      </c>
      <c r="I711" s="73">
        <f t="shared" si="40"/>
        <v>100.00000000000001</v>
      </c>
    </row>
    <row r="712" spans="1:9" ht="77.25" customHeight="1" x14ac:dyDescent="0.25">
      <c r="A712" s="1" t="s">
        <v>447</v>
      </c>
      <c r="B712" s="40" t="s">
        <v>88</v>
      </c>
      <c r="C712" s="21">
        <v>760</v>
      </c>
      <c r="D712" s="15" t="s">
        <v>106</v>
      </c>
      <c r="E712" s="15" t="s">
        <v>842</v>
      </c>
      <c r="F712" s="66" t="s">
        <v>48</v>
      </c>
      <c r="G712" s="16">
        <f>G713</f>
        <v>820.9799999999999</v>
      </c>
      <c r="H712" s="16">
        <f>H713</f>
        <v>820.98</v>
      </c>
      <c r="I712" s="73">
        <f t="shared" si="40"/>
        <v>100.00000000000001</v>
      </c>
    </row>
    <row r="713" spans="1:9" ht="31.5" x14ac:dyDescent="0.25">
      <c r="A713" s="1" t="s">
        <v>448</v>
      </c>
      <c r="B713" s="40" t="s">
        <v>49</v>
      </c>
      <c r="C713" s="21">
        <v>760</v>
      </c>
      <c r="D713" s="15" t="s">
        <v>106</v>
      </c>
      <c r="E713" s="15" t="s">
        <v>842</v>
      </c>
      <c r="F713" s="66" t="s">
        <v>50</v>
      </c>
      <c r="G713" s="16">
        <f>757.54+81.64+21-39.2</f>
        <v>820.9799999999999</v>
      </c>
      <c r="H713" s="69">
        <v>820.98</v>
      </c>
      <c r="I713" s="73">
        <f t="shared" ref="I713:I776" si="41">H713*100/G713</f>
        <v>100.00000000000001</v>
      </c>
    </row>
    <row r="714" spans="1:9" ht="31.5" x14ac:dyDescent="0.25">
      <c r="A714" s="1" t="s">
        <v>449</v>
      </c>
      <c r="B714" s="22" t="s">
        <v>903</v>
      </c>
      <c r="C714" s="15" t="s">
        <v>83</v>
      </c>
      <c r="D714" s="15" t="s">
        <v>106</v>
      </c>
      <c r="E714" s="15" t="s">
        <v>842</v>
      </c>
      <c r="F714" s="66" t="s">
        <v>72</v>
      </c>
      <c r="G714" s="16">
        <f>G715</f>
        <v>52.13</v>
      </c>
      <c r="H714" s="16">
        <f>H715</f>
        <v>52.13</v>
      </c>
      <c r="I714" s="73">
        <f t="shared" si="41"/>
        <v>100</v>
      </c>
    </row>
    <row r="715" spans="1:9" ht="46.5" customHeight="1" x14ac:dyDescent="0.25">
      <c r="A715" s="1" t="s">
        <v>450</v>
      </c>
      <c r="B715" s="40" t="s">
        <v>73</v>
      </c>
      <c r="C715" s="21">
        <v>760</v>
      </c>
      <c r="D715" s="15" t="s">
        <v>106</v>
      </c>
      <c r="E715" s="15" t="s">
        <v>842</v>
      </c>
      <c r="F715" s="66" t="s">
        <v>74</v>
      </c>
      <c r="G715" s="16">
        <f>52.25-0.12</f>
        <v>52.13</v>
      </c>
      <c r="H715" s="74">
        <v>52.13</v>
      </c>
      <c r="I715" s="73">
        <f t="shared" si="41"/>
        <v>100</v>
      </c>
    </row>
    <row r="716" spans="1:9" ht="47.25" hidden="1" x14ac:dyDescent="0.25">
      <c r="A716" s="1" t="s">
        <v>511</v>
      </c>
      <c r="B716" s="28" t="s">
        <v>229</v>
      </c>
      <c r="C716" s="27" t="s">
        <v>83</v>
      </c>
      <c r="D716" s="15" t="s">
        <v>106</v>
      </c>
      <c r="E716" s="13" t="s">
        <v>198</v>
      </c>
      <c r="F716" s="62"/>
      <c r="G716" s="16">
        <f>G717</f>
        <v>0</v>
      </c>
      <c r="H716" s="69"/>
      <c r="I716" s="73" t="e">
        <f t="shared" si="41"/>
        <v>#DIV/0!</v>
      </c>
    </row>
    <row r="717" spans="1:9" ht="215.25" hidden="1" customHeight="1" x14ac:dyDescent="0.25">
      <c r="A717" s="1" t="s">
        <v>512</v>
      </c>
      <c r="B717" s="28" t="s">
        <v>230</v>
      </c>
      <c r="C717" s="27" t="s">
        <v>83</v>
      </c>
      <c r="D717" s="15" t="s">
        <v>106</v>
      </c>
      <c r="E717" s="13" t="s">
        <v>199</v>
      </c>
      <c r="F717" s="62"/>
      <c r="G717" s="16">
        <f>G718</f>
        <v>0</v>
      </c>
      <c r="H717" s="69"/>
      <c r="I717" s="73" t="e">
        <f t="shared" si="41"/>
        <v>#DIV/0!</v>
      </c>
    </row>
    <row r="718" spans="1:9" ht="31.5" hidden="1" x14ac:dyDescent="0.25">
      <c r="A718" s="1" t="s">
        <v>513</v>
      </c>
      <c r="B718" s="22" t="s">
        <v>71</v>
      </c>
      <c r="C718" s="27" t="s">
        <v>83</v>
      </c>
      <c r="D718" s="15" t="s">
        <v>106</v>
      </c>
      <c r="E718" s="13" t="s">
        <v>199</v>
      </c>
      <c r="F718" s="62">
        <v>200</v>
      </c>
      <c r="G718" s="16">
        <f>G719</f>
        <v>0</v>
      </c>
      <c r="H718" s="69"/>
      <c r="I718" s="73" t="e">
        <f t="shared" si="41"/>
        <v>#DIV/0!</v>
      </c>
    </row>
    <row r="719" spans="1:9" ht="47.25" hidden="1" x14ac:dyDescent="0.25">
      <c r="A719" s="1" t="s">
        <v>514</v>
      </c>
      <c r="B719" s="22" t="s">
        <v>73</v>
      </c>
      <c r="C719" s="27" t="s">
        <v>83</v>
      </c>
      <c r="D719" s="15" t="s">
        <v>106</v>
      </c>
      <c r="E719" s="13" t="s">
        <v>199</v>
      </c>
      <c r="F719" s="62">
        <v>240</v>
      </c>
      <c r="G719" s="16">
        <v>0</v>
      </c>
      <c r="H719" s="69"/>
      <c r="I719" s="73" t="e">
        <f t="shared" si="41"/>
        <v>#DIV/0!</v>
      </c>
    </row>
    <row r="720" spans="1:9" ht="47.25" hidden="1" x14ac:dyDescent="0.25">
      <c r="A720" s="1" t="s">
        <v>510</v>
      </c>
      <c r="B720" s="17" t="s">
        <v>31</v>
      </c>
      <c r="C720" s="27" t="s">
        <v>83</v>
      </c>
      <c r="D720" s="15" t="s">
        <v>106</v>
      </c>
      <c r="E720" s="13" t="s">
        <v>790</v>
      </c>
      <c r="F720" s="62"/>
      <c r="G720" s="16">
        <f>G721</f>
        <v>0</v>
      </c>
      <c r="H720" s="69"/>
      <c r="I720" s="73" t="e">
        <f t="shared" si="41"/>
        <v>#DIV/0!</v>
      </c>
    </row>
    <row r="721" spans="1:9" ht="47.25" hidden="1" x14ac:dyDescent="0.25">
      <c r="A721" s="1" t="s">
        <v>511</v>
      </c>
      <c r="B721" s="17" t="s">
        <v>900</v>
      </c>
      <c r="C721" s="27" t="s">
        <v>83</v>
      </c>
      <c r="D721" s="15" t="s">
        <v>106</v>
      </c>
      <c r="E721" s="13" t="s">
        <v>817</v>
      </c>
      <c r="F721" s="62"/>
      <c r="G721" s="16">
        <f>G722</f>
        <v>0</v>
      </c>
      <c r="H721" s="69"/>
      <c r="I721" s="73" t="e">
        <f t="shared" si="41"/>
        <v>#DIV/0!</v>
      </c>
    </row>
    <row r="722" spans="1:9" ht="110.25" hidden="1" x14ac:dyDescent="0.25">
      <c r="A722" s="1" t="s">
        <v>512</v>
      </c>
      <c r="B722" s="17" t="s">
        <v>901</v>
      </c>
      <c r="C722" s="27" t="s">
        <v>83</v>
      </c>
      <c r="D722" s="15" t="s">
        <v>106</v>
      </c>
      <c r="E722" s="15" t="s">
        <v>818</v>
      </c>
      <c r="F722" s="57"/>
      <c r="G722" s="16">
        <f>G723</f>
        <v>0</v>
      </c>
      <c r="H722" s="69"/>
      <c r="I722" s="73" t="e">
        <f t="shared" si="41"/>
        <v>#DIV/0!</v>
      </c>
    </row>
    <row r="723" spans="1:9" ht="31.5" hidden="1" x14ac:dyDescent="0.25">
      <c r="A723" s="1" t="s">
        <v>513</v>
      </c>
      <c r="B723" s="22" t="s">
        <v>903</v>
      </c>
      <c r="C723" s="27" t="s">
        <v>83</v>
      </c>
      <c r="D723" s="15" t="s">
        <v>106</v>
      </c>
      <c r="E723" s="15" t="s">
        <v>818</v>
      </c>
      <c r="F723" s="57" t="s">
        <v>72</v>
      </c>
      <c r="G723" s="16">
        <f>G724</f>
        <v>0</v>
      </c>
      <c r="H723" s="69"/>
      <c r="I723" s="73" t="e">
        <f t="shared" si="41"/>
        <v>#DIV/0!</v>
      </c>
    </row>
    <row r="724" spans="1:9" ht="47.25" hidden="1" x14ac:dyDescent="0.25">
      <c r="A724" s="1" t="s">
        <v>514</v>
      </c>
      <c r="B724" s="22" t="s">
        <v>73</v>
      </c>
      <c r="C724" s="27" t="s">
        <v>83</v>
      </c>
      <c r="D724" s="15" t="s">
        <v>106</v>
      </c>
      <c r="E724" s="15" t="s">
        <v>818</v>
      </c>
      <c r="F724" s="57" t="s">
        <v>74</v>
      </c>
      <c r="G724" s="16">
        <v>0</v>
      </c>
      <c r="H724" s="69"/>
      <c r="I724" s="73" t="e">
        <f t="shared" si="41"/>
        <v>#DIV/0!</v>
      </c>
    </row>
    <row r="725" spans="1:9" ht="141" customHeight="1" x14ac:dyDescent="0.25">
      <c r="A725" s="1" t="s">
        <v>1089</v>
      </c>
      <c r="B725" s="22" t="s">
        <v>1186</v>
      </c>
      <c r="C725" s="27" t="s">
        <v>83</v>
      </c>
      <c r="D725" s="15" t="s">
        <v>106</v>
      </c>
      <c r="E725" s="15" t="s">
        <v>1187</v>
      </c>
      <c r="F725" s="57"/>
      <c r="G725" s="16">
        <f>G726</f>
        <v>15.49</v>
      </c>
      <c r="H725" s="16">
        <f>H726</f>
        <v>15.49</v>
      </c>
      <c r="I725" s="73">
        <f t="shared" si="41"/>
        <v>100</v>
      </c>
    </row>
    <row r="726" spans="1:9" ht="82.5" customHeight="1" x14ac:dyDescent="0.25">
      <c r="A726" s="1" t="s">
        <v>1090</v>
      </c>
      <c r="B726" s="40" t="s">
        <v>88</v>
      </c>
      <c r="C726" s="27" t="s">
        <v>83</v>
      </c>
      <c r="D726" s="15" t="s">
        <v>106</v>
      </c>
      <c r="E726" s="15" t="s">
        <v>1187</v>
      </c>
      <c r="F726" s="57" t="s">
        <v>48</v>
      </c>
      <c r="G726" s="16">
        <f>G727</f>
        <v>15.49</v>
      </c>
      <c r="H726" s="16">
        <f>H727</f>
        <v>15.49</v>
      </c>
      <c r="I726" s="73">
        <f t="shared" si="41"/>
        <v>100</v>
      </c>
    </row>
    <row r="727" spans="1:9" ht="31.5" x14ac:dyDescent="0.25">
      <c r="A727" s="1" t="s">
        <v>1091</v>
      </c>
      <c r="B727" s="17" t="s">
        <v>69</v>
      </c>
      <c r="C727" s="27" t="s">
        <v>83</v>
      </c>
      <c r="D727" s="15" t="s">
        <v>106</v>
      </c>
      <c r="E727" s="15" t="s">
        <v>1187</v>
      </c>
      <c r="F727" s="57" t="s">
        <v>70</v>
      </c>
      <c r="G727" s="16">
        <v>15.49</v>
      </c>
      <c r="H727" s="16">
        <v>15.49</v>
      </c>
      <c r="I727" s="73">
        <f t="shared" si="41"/>
        <v>100</v>
      </c>
    </row>
    <row r="728" spans="1:9" ht="31.5" x14ac:dyDescent="0.25">
      <c r="A728" s="1" t="s">
        <v>1092</v>
      </c>
      <c r="B728" s="20" t="s">
        <v>44</v>
      </c>
      <c r="C728" s="15" t="s">
        <v>83</v>
      </c>
      <c r="D728" s="15" t="s">
        <v>106</v>
      </c>
      <c r="E728" s="15" t="s">
        <v>717</v>
      </c>
      <c r="F728" s="57"/>
      <c r="G728" s="16">
        <f t="shared" ref="G728:H731" si="42">G729</f>
        <v>30.82</v>
      </c>
      <c r="H728" s="16">
        <f t="shared" si="42"/>
        <v>30.82</v>
      </c>
      <c r="I728" s="73">
        <f t="shared" si="41"/>
        <v>100</v>
      </c>
    </row>
    <row r="729" spans="1:9" ht="33" customHeight="1" x14ac:dyDescent="0.25">
      <c r="A729" s="1" t="s">
        <v>1093</v>
      </c>
      <c r="B729" s="17" t="s">
        <v>53</v>
      </c>
      <c r="C729" s="15" t="s">
        <v>83</v>
      </c>
      <c r="D729" s="15" t="s">
        <v>106</v>
      </c>
      <c r="E729" s="15" t="s">
        <v>802</v>
      </c>
      <c r="F729" s="57"/>
      <c r="G729" s="16">
        <f t="shared" si="42"/>
        <v>30.82</v>
      </c>
      <c r="H729" s="16">
        <f t="shared" si="42"/>
        <v>30.82</v>
      </c>
      <c r="I729" s="73">
        <f t="shared" si="41"/>
        <v>100</v>
      </c>
    </row>
    <row r="730" spans="1:9" ht="176.25" customHeight="1" x14ac:dyDescent="0.25">
      <c r="A730" s="1" t="s">
        <v>1094</v>
      </c>
      <c r="B730" s="17" t="s">
        <v>54</v>
      </c>
      <c r="C730" s="15" t="s">
        <v>83</v>
      </c>
      <c r="D730" s="15" t="s">
        <v>106</v>
      </c>
      <c r="E730" s="15" t="s">
        <v>803</v>
      </c>
      <c r="F730" s="57"/>
      <c r="G730" s="16">
        <f t="shared" si="42"/>
        <v>30.82</v>
      </c>
      <c r="H730" s="16">
        <f t="shared" si="42"/>
        <v>30.82</v>
      </c>
      <c r="I730" s="73">
        <f t="shared" si="41"/>
        <v>100</v>
      </c>
    </row>
    <row r="731" spans="1:9" ht="31.5" x14ac:dyDescent="0.25">
      <c r="A731" s="1" t="s">
        <v>1095</v>
      </c>
      <c r="B731" s="22" t="s">
        <v>903</v>
      </c>
      <c r="C731" s="15" t="s">
        <v>83</v>
      </c>
      <c r="D731" s="15" t="s">
        <v>106</v>
      </c>
      <c r="E731" s="15" t="s">
        <v>803</v>
      </c>
      <c r="F731" s="66" t="s">
        <v>72</v>
      </c>
      <c r="G731" s="16">
        <f t="shared" si="42"/>
        <v>30.82</v>
      </c>
      <c r="H731" s="16">
        <f t="shared" si="42"/>
        <v>30.82</v>
      </c>
      <c r="I731" s="73">
        <f t="shared" si="41"/>
        <v>100</v>
      </c>
    </row>
    <row r="732" spans="1:9" ht="47.25" x14ac:dyDescent="0.25">
      <c r="A732" s="1" t="s">
        <v>451</v>
      </c>
      <c r="B732" s="40" t="s">
        <v>73</v>
      </c>
      <c r="C732" s="15" t="s">
        <v>83</v>
      </c>
      <c r="D732" s="15" t="s">
        <v>106</v>
      </c>
      <c r="E732" s="15" t="s">
        <v>803</v>
      </c>
      <c r="F732" s="66" t="s">
        <v>74</v>
      </c>
      <c r="G732" s="16">
        <v>30.82</v>
      </c>
      <c r="H732" s="16">
        <v>30.82</v>
      </c>
      <c r="I732" s="73">
        <f t="shared" si="41"/>
        <v>100</v>
      </c>
    </row>
    <row r="733" spans="1:9" ht="47.25" x14ac:dyDescent="0.25">
      <c r="A733" s="1" t="s">
        <v>1096</v>
      </c>
      <c r="B733" s="28" t="s">
        <v>906</v>
      </c>
      <c r="C733" s="15" t="s">
        <v>83</v>
      </c>
      <c r="D733" s="15" t="s">
        <v>106</v>
      </c>
      <c r="E733" s="15" t="s">
        <v>907</v>
      </c>
      <c r="F733" s="66"/>
      <c r="G733" s="16">
        <f t="shared" ref="G733:H736" si="43">G734</f>
        <v>33.119999999999997</v>
      </c>
      <c r="H733" s="16">
        <f t="shared" si="43"/>
        <v>33.119999999999997</v>
      </c>
      <c r="I733" s="73">
        <f t="shared" si="41"/>
        <v>100</v>
      </c>
    </row>
    <row r="734" spans="1:9" ht="31.5" x14ac:dyDescent="0.25">
      <c r="A734" s="1" t="s">
        <v>1097</v>
      </c>
      <c r="B734" s="22" t="s">
        <v>957</v>
      </c>
      <c r="C734" s="15" t="s">
        <v>83</v>
      </c>
      <c r="D734" s="15" t="s">
        <v>106</v>
      </c>
      <c r="E734" s="15" t="s">
        <v>956</v>
      </c>
      <c r="F734" s="66"/>
      <c r="G734" s="16">
        <f t="shared" si="43"/>
        <v>33.119999999999997</v>
      </c>
      <c r="H734" s="16">
        <f t="shared" si="43"/>
        <v>33.119999999999997</v>
      </c>
      <c r="I734" s="73">
        <f t="shared" si="41"/>
        <v>100</v>
      </c>
    </row>
    <row r="735" spans="1:9" ht="78.75" x14ac:dyDescent="0.25">
      <c r="A735" s="1" t="s">
        <v>1098</v>
      </c>
      <c r="B735" s="22" t="s">
        <v>958</v>
      </c>
      <c r="C735" s="15" t="s">
        <v>83</v>
      </c>
      <c r="D735" s="15" t="s">
        <v>106</v>
      </c>
      <c r="E735" s="15" t="s">
        <v>959</v>
      </c>
      <c r="F735" s="66"/>
      <c r="G735" s="16">
        <f t="shared" si="43"/>
        <v>33.119999999999997</v>
      </c>
      <c r="H735" s="16">
        <f t="shared" si="43"/>
        <v>33.119999999999997</v>
      </c>
      <c r="I735" s="73">
        <f t="shared" si="41"/>
        <v>100</v>
      </c>
    </row>
    <row r="736" spans="1:9" ht="31.5" x14ac:dyDescent="0.25">
      <c r="A736" s="1" t="s">
        <v>1099</v>
      </c>
      <c r="B736" s="22" t="s">
        <v>903</v>
      </c>
      <c r="C736" s="15" t="s">
        <v>83</v>
      </c>
      <c r="D736" s="15" t="s">
        <v>106</v>
      </c>
      <c r="E736" s="15" t="s">
        <v>959</v>
      </c>
      <c r="F736" s="66" t="s">
        <v>72</v>
      </c>
      <c r="G736" s="16">
        <f t="shared" si="43"/>
        <v>33.119999999999997</v>
      </c>
      <c r="H736" s="16">
        <f t="shared" si="43"/>
        <v>33.119999999999997</v>
      </c>
      <c r="I736" s="73">
        <f t="shared" si="41"/>
        <v>100</v>
      </c>
    </row>
    <row r="737" spans="1:9" ht="47.25" x14ac:dyDescent="0.25">
      <c r="A737" s="1" t="s">
        <v>1100</v>
      </c>
      <c r="B737" s="22" t="s">
        <v>73</v>
      </c>
      <c r="C737" s="15" t="s">
        <v>83</v>
      </c>
      <c r="D737" s="15" t="s">
        <v>106</v>
      </c>
      <c r="E737" s="15" t="s">
        <v>959</v>
      </c>
      <c r="F737" s="66" t="s">
        <v>74</v>
      </c>
      <c r="G737" s="16">
        <v>33.119999999999997</v>
      </c>
      <c r="H737" s="16">
        <v>33.119999999999997</v>
      </c>
      <c r="I737" s="73">
        <f t="shared" si="41"/>
        <v>100</v>
      </c>
    </row>
    <row r="738" spans="1:9" x14ac:dyDescent="0.25">
      <c r="A738" s="1" t="s">
        <v>1101</v>
      </c>
      <c r="B738" s="44" t="s">
        <v>6</v>
      </c>
      <c r="C738" s="31" t="s">
        <v>83</v>
      </c>
      <c r="D738" s="31" t="s">
        <v>8</v>
      </c>
      <c r="E738" s="19"/>
      <c r="F738" s="56"/>
      <c r="G738" s="11">
        <f>G739+G749</f>
        <v>7783.4</v>
      </c>
      <c r="H738" s="11">
        <f>H739+H749</f>
        <v>7482.01</v>
      </c>
      <c r="I738" s="73">
        <f t="shared" si="41"/>
        <v>96.127784772721441</v>
      </c>
    </row>
    <row r="739" spans="1:9" x14ac:dyDescent="0.25">
      <c r="A739" s="1" t="s">
        <v>1102</v>
      </c>
      <c r="B739" s="40" t="s">
        <v>15</v>
      </c>
      <c r="C739" s="27" t="s">
        <v>83</v>
      </c>
      <c r="D739" s="27" t="s">
        <v>16</v>
      </c>
      <c r="E739" s="15"/>
      <c r="F739" s="57"/>
      <c r="G739" s="16">
        <f>G740</f>
        <v>6641</v>
      </c>
      <c r="H739" s="16">
        <f>H740</f>
        <v>6389.83</v>
      </c>
      <c r="I739" s="73">
        <f t="shared" si="41"/>
        <v>96.217888872157801</v>
      </c>
    </row>
    <row r="740" spans="1:9" ht="31.5" x14ac:dyDescent="0.25">
      <c r="A740" s="1" t="s">
        <v>1103</v>
      </c>
      <c r="B740" s="17" t="s">
        <v>85</v>
      </c>
      <c r="C740" s="21">
        <v>760</v>
      </c>
      <c r="D740" s="15" t="s">
        <v>16</v>
      </c>
      <c r="E740" s="15" t="s">
        <v>819</v>
      </c>
      <c r="F740" s="57"/>
      <c r="G740" s="16">
        <f>G741</f>
        <v>6641</v>
      </c>
      <c r="H740" s="16">
        <f>H741</f>
        <v>6389.83</v>
      </c>
      <c r="I740" s="73">
        <f t="shared" si="41"/>
        <v>96.217888872157801</v>
      </c>
    </row>
    <row r="741" spans="1:9" ht="33.75" customHeight="1" x14ac:dyDescent="0.25">
      <c r="A741" s="1" t="s">
        <v>452</v>
      </c>
      <c r="B741" s="40" t="s">
        <v>86</v>
      </c>
      <c r="C741" s="21">
        <v>760</v>
      </c>
      <c r="D741" s="15" t="s">
        <v>16</v>
      </c>
      <c r="E741" s="15" t="s">
        <v>820</v>
      </c>
      <c r="F741" s="57"/>
      <c r="G741" s="16">
        <f>G742+G745</f>
        <v>6641</v>
      </c>
      <c r="H741" s="16">
        <f>H742+H745</f>
        <v>6389.83</v>
      </c>
      <c r="I741" s="73">
        <f t="shared" si="41"/>
        <v>96.217888872157801</v>
      </c>
    </row>
    <row r="742" spans="1:9" ht="220.5" x14ac:dyDescent="0.25">
      <c r="A742" s="1" t="s">
        <v>20</v>
      </c>
      <c r="B742" s="40" t="s">
        <v>117</v>
      </c>
      <c r="C742" s="15" t="s">
        <v>83</v>
      </c>
      <c r="D742" s="15" t="s">
        <v>16</v>
      </c>
      <c r="E742" s="15" t="s">
        <v>844</v>
      </c>
      <c r="F742" s="57"/>
      <c r="G742" s="16">
        <f>G743</f>
        <v>35.299999999999997</v>
      </c>
      <c r="H742" s="16">
        <f>H743</f>
        <v>34.630000000000003</v>
      </c>
      <c r="I742" s="73">
        <f t="shared" si="41"/>
        <v>98.101983002832881</v>
      </c>
    </row>
    <row r="743" spans="1:9" ht="47.25" x14ac:dyDescent="0.25">
      <c r="A743" s="1" t="s">
        <v>453</v>
      </c>
      <c r="B743" s="40" t="s">
        <v>34</v>
      </c>
      <c r="C743" s="15" t="s">
        <v>83</v>
      </c>
      <c r="D743" s="15" t="s">
        <v>16</v>
      </c>
      <c r="E743" s="15" t="s">
        <v>844</v>
      </c>
      <c r="F743" s="57" t="s">
        <v>35</v>
      </c>
      <c r="G743" s="16">
        <f>G744</f>
        <v>35.299999999999997</v>
      </c>
      <c r="H743" s="16">
        <f>H744</f>
        <v>34.630000000000003</v>
      </c>
      <c r="I743" s="73">
        <f t="shared" si="41"/>
        <v>98.101983002832881</v>
      </c>
    </row>
    <row r="744" spans="1:9" x14ac:dyDescent="0.25">
      <c r="A744" s="1" t="s">
        <v>454</v>
      </c>
      <c r="B744" s="40" t="s">
        <v>36</v>
      </c>
      <c r="C744" s="15" t="s">
        <v>83</v>
      </c>
      <c r="D744" s="15" t="s">
        <v>16</v>
      </c>
      <c r="E744" s="15" t="s">
        <v>844</v>
      </c>
      <c r="F744" s="57" t="s">
        <v>37</v>
      </c>
      <c r="G744" s="16">
        <f>45-9.7</f>
        <v>35.299999999999997</v>
      </c>
      <c r="H744" s="69">
        <v>34.630000000000003</v>
      </c>
      <c r="I744" s="73">
        <f t="shared" si="41"/>
        <v>98.101983002832881</v>
      </c>
    </row>
    <row r="745" spans="1:9" ht="141" customHeight="1" x14ac:dyDescent="0.25">
      <c r="A745" s="1" t="s">
        <v>455</v>
      </c>
      <c r="B745" s="40" t="s">
        <v>116</v>
      </c>
      <c r="C745" s="15" t="s">
        <v>83</v>
      </c>
      <c r="D745" s="15" t="s">
        <v>16</v>
      </c>
      <c r="E745" s="15" t="s">
        <v>843</v>
      </c>
      <c r="F745" s="57"/>
      <c r="G745" s="16">
        <f t="shared" ref="G745:H747" si="44">G746</f>
        <v>6605.7</v>
      </c>
      <c r="H745" s="16">
        <f t="shared" si="44"/>
        <v>6355.2</v>
      </c>
      <c r="I745" s="73">
        <f t="shared" si="41"/>
        <v>96.20782051864299</v>
      </c>
    </row>
    <row r="746" spans="1:9" ht="47.25" x14ac:dyDescent="0.25">
      <c r="A746" s="1" t="s">
        <v>456</v>
      </c>
      <c r="B746" s="40" t="s">
        <v>34</v>
      </c>
      <c r="C746" s="15" t="s">
        <v>83</v>
      </c>
      <c r="D746" s="15" t="s">
        <v>16</v>
      </c>
      <c r="E746" s="15" t="s">
        <v>843</v>
      </c>
      <c r="F746" s="57" t="s">
        <v>35</v>
      </c>
      <c r="G746" s="16">
        <f t="shared" si="44"/>
        <v>6605.7</v>
      </c>
      <c r="H746" s="16">
        <f t="shared" si="44"/>
        <v>6355.2</v>
      </c>
      <c r="I746" s="73">
        <f t="shared" si="41"/>
        <v>96.20782051864299</v>
      </c>
    </row>
    <row r="747" spans="1:9" ht="22.5" customHeight="1" x14ac:dyDescent="0.25">
      <c r="A747" s="1" t="s">
        <v>1104</v>
      </c>
      <c r="B747" s="40" t="s">
        <v>36</v>
      </c>
      <c r="C747" s="15" t="s">
        <v>83</v>
      </c>
      <c r="D747" s="15" t="s">
        <v>16</v>
      </c>
      <c r="E747" s="15" t="s">
        <v>843</v>
      </c>
      <c r="F747" s="57" t="s">
        <v>37</v>
      </c>
      <c r="G747" s="16">
        <f t="shared" si="44"/>
        <v>6605.7</v>
      </c>
      <c r="H747" s="16">
        <f t="shared" si="44"/>
        <v>6355.2</v>
      </c>
      <c r="I747" s="73">
        <f t="shared" si="41"/>
        <v>96.20782051864299</v>
      </c>
    </row>
    <row r="748" spans="1:9" ht="8.25" hidden="1" customHeight="1" x14ac:dyDescent="0.25">
      <c r="A748" s="1" t="s">
        <v>1105</v>
      </c>
      <c r="B748" s="20" t="s">
        <v>41</v>
      </c>
      <c r="C748" s="15" t="s">
        <v>83</v>
      </c>
      <c r="D748" s="15" t="s">
        <v>16</v>
      </c>
      <c r="E748" s="15" t="s">
        <v>843</v>
      </c>
      <c r="F748" s="57" t="s">
        <v>37</v>
      </c>
      <c r="G748" s="16">
        <v>6605.7</v>
      </c>
      <c r="H748" s="75">
        <v>6355.2</v>
      </c>
      <c r="I748" s="73">
        <f t="shared" si="41"/>
        <v>96.20782051864299</v>
      </c>
    </row>
    <row r="749" spans="1:9" x14ac:dyDescent="0.25">
      <c r="A749" s="1" t="s">
        <v>1106</v>
      </c>
      <c r="B749" s="40" t="s">
        <v>118</v>
      </c>
      <c r="C749" s="27" t="s">
        <v>83</v>
      </c>
      <c r="D749" s="27" t="s">
        <v>119</v>
      </c>
      <c r="E749" s="15"/>
      <c r="F749" s="66"/>
      <c r="G749" s="16">
        <f>G750</f>
        <v>1142.4000000000001</v>
      </c>
      <c r="H749" s="16">
        <f>H750</f>
        <v>1092.18</v>
      </c>
      <c r="I749" s="73">
        <f t="shared" si="41"/>
        <v>95.60399159663865</v>
      </c>
    </row>
    <row r="750" spans="1:9" ht="31.5" x14ac:dyDescent="0.25">
      <c r="A750" s="1" t="s">
        <v>1107</v>
      </c>
      <c r="B750" s="17" t="s">
        <v>85</v>
      </c>
      <c r="C750" s="21">
        <v>760</v>
      </c>
      <c r="D750" s="15" t="s">
        <v>119</v>
      </c>
      <c r="E750" s="15" t="s">
        <v>819</v>
      </c>
      <c r="F750" s="66"/>
      <c r="G750" s="16">
        <f>G751+G757</f>
        <v>1142.4000000000001</v>
      </c>
      <c r="H750" s="16">
        <f>H751+H757</f>
        <v>1092.18</v>
      </c>
      <c r="I750" s="73">
        <f t="shared" si="41"/>
        <v>95.60399159663865</v>
      </c>
    </row>
    <row r="751" spans="1:9" ht="30.75" customHeight="1" x14ac:dyDescent="0.25">
      <c r="A751" s="1" t="s">
        <v>1108</v>
      </c>
      <c r="B751" s="40" t="s">
        <v>86</v>
      </c>
      <c r="C751" s="21">
        <v>760</v>
      </c>
      <c r="D751" s="15" t="s">
        <v>119</v>
      </c>
      <c r="E751" s="15" t="s">
        <v>820</v>
      </c>
      <c r="F751" s="66"/>
      <c r="G751" s="16">
        <f>G752</f>
        <v>352.40000000000003</v>
      </c>
      <c r="H751" s="16">
        <f>H752</f>
        <v>302.18</v>
      </c>
      <c r="I751" s="73">
        <f t="shared" si="41"/>
        <v>85.749148694665152</v>
      </c>
    </row>
    <row r="752" spans="1:9" ht="146.25" customHeight="1" x14ac:dyDescent="0.25">
      <c r="A752" s="1" t="s">
        <v>1109</v>
      </c>
      <c r="B752" s="40" t="s">
        <v>120</v>
      </c>
      <c r="C752" s="15" t="s">
        <v>83</v>
      </c>
      <c r="D752" s="15" t="s">
        <v>119</v>
      </c>
      <c r="E752" s="15" t="s">
        <v>845</v>
      </c>
      <c r="F752" s="57"/>
      <c r="G752" s="16">
        <f>G755+G753</f>
        <v>352.40000000000003</v>
      </c>
      <c r="H752" s="16">
        <f>H755+H753</f>
        <v>302.18</v>
      </c>
      <c r="I752" s="73">
        <f t="shared" si="41"/>
        <v>85.749148694665152</v>
      </c>
    </row>
    <row r="753" spans="1:9" ht="31.5" x14ac:dyDescent="0.25">
      <c r="A753" s="1" t="s">
        <v>1110</v>
      </c>
      <c r="B753" s="22" t="s">
        <v>903</v>
      </c>
      <c r="C753" s="15" t="s">
        <v>83</v>
      </c>
      <c r="D753" s="15" t="s">
        <v>119</v>
      </c>
      <c r="E753" s="15" t="s">
        <v>845</v>
      </c>
      <c r="F753" s="57" t="s">
        <v>72</v>
      </c>
      <c r="G753" s="16">
        <f>G754</f>
        <v>6.1</v>
      </c>
      <c r="H753" s="16">
        <f>H754</f>
        <v>5</v>
      </c>
      <c r="I753" s="73">
        <f t="shared" si="41"/>
        <v>81.967213114754102</v>
      </c>
    </row>
    <row r="754" spans="1:9" ht="47.25" x14ac:dyDescent="0.25">
      <c r="A754" s="1" t="s">
        <v>1111</v>
      </c>
      <c r="B754" s="40" t="s">
        <v>73</v>
      </c>
      <c r="C754" s="15" t="s">
        <v>83</v>
      </c>
      <c r="D754" s="15" t="s">
        <v>119</v>
      </c>
      <c r="E754" s="15" t="s">
        <v>845</v>
      </c>
      <c r="F754" s="57" t="s">
        <v>74</v>
      </c>
      <c r="G754" s="16">
        <v>6.1</v>
      </c>
      <c r="H754" s="75">
        <v>5</v>
      </c>
      <c r="I754" s="73">
        <f t="shared" si="41"/>
        <v>81.967213114754102</v>
      </c>
    </row>
    <row r="755" spans="1:9" ht="31.5" x14ac:dyDescent="0.25">
      <c r="A755" s="1" t="s">
        <v>1112</v>
      </c>
      <c r="B755" s="40" t="s">
        <v>12</v>
      </c>
      <c r="C755" s="15" t="s">
        <v>83</v>
      </c>
      <c r="D755" s="15" t="s">
        <v>119</v>
      </c>
      <c r="E755" s="15" t="s">
        <v>845</v>
      </c>
      <c r="F755" s="66" t="s">
        <v>13</v>
      </c>
      <c r="G755" s="16">
        <f>G756</f>
        <v>346.3</v>
      </c>
      <c r="H755" s="16">
        <f>H756</f>
        <v>297.18</v>
      </c>
      <c r="I755" s="73">
        <f t="shared" si="41"/>
        <v>85.815766676292228</v>
      </c>
    </row>
    <row r="756" spans="1:9" ht="29.25" customHeight="1" x14ac:dyDescent="0.25">
      <c r="A756" s="1" t="s">
        <v>1113</v>
      </c>
      <c r="B756" s="18" t="s">
        <v>245</v>
      </c>
      <c r="C756" s="15" t="s">
        <v>83</v>
      </c>
      <c r="D756" s="15" t="s">
        <v>119</v>
      </c>
      <c r="E756" s="15" t="s">
        <v>845</v>
      </c>
      <c r="F756" s="66" t="s">
        <v>14</v>
      </c>
      <c r="G756" s="16">
        <f>305.3+40.99+0.01</f>
        <v>346.3</v>
      </c>
      <c r="H756" s="74">
        <v>297.18</v>
      </c>
      <c r="I756" s="73">
        <f t="shared" si="41"/>
        <v>85.815766676292228</v>
      </c>
    </row>
    <row r="757" spans="1:9" ht="45" customHeight="1" x14ac:dyDescent="0.25">
      <c r="A757" s="1" t="s">
        <v>1114</v>
      </c>
      <c r="B757" s="40" t="s">
        <v>111</v>
      </c>
      <c r="C757" s="15" t="s">
        <v>83</v>
      </c>
      <c r="D757" s="15" t="s">
        <v>119</v>
      </c>
      <c r="E757" s="15" t="s">
        <v>836</v>
      </c>
      <c r="F757" s="66"/>
      <c r="G757" s="16">
        <f>G758+G761</f>
        <v>790</v>
      </c>
      <c r="H757" s="16">
        <f>H758+H761</f>
        <v>790</v>
      </c>
      <c r="I757" s="73">
        <f t="shared" si="41"/>
        <v>100</v>
      </c>
    </row>
    <row r="758" spans="1:9" ht="0.75" hidden="1" customHeight="1" x14ac:dyDescent="0.25">
      <c r="A758" s="1" t="s">
        <v>545</v>
      </c>
      <c r="B758" s="18" t="s">
        <v>571</v>
      </c>
      <c r="C758" s="15" t="s">
        <v>83</v>
      </c>
      <c r="D758" s="15" t="s">
        <v>119</v>
      </c>
      <c r="E758" s="15" t="s">
        <v>846</v>
      </c>
      <c r="F758" s="66"/>
      <c r="G758" s="16">
        <f>G759</f>
        <v>0</v>
      </c>
      <c r="H758" s="69"/>
      <c r="I758" s="73" t="e">
        <f t="shared" si="41"/>
        <v>#DIV/0!</v>
      </c>
    </row>
    <row r="759" spans="1:9" ht="11.25" hidden="1" customHeight="1" x14ac:dyDescent="0.25">
      <c r="A759" s="1" t="s">
        <v>546</v>
      </c>
      <c r="B759" s="18" t="s">
        <v>904</v>
      </c>
      <c r="C759" s="15" t="s">
        <v>83</v>
      </c>
      <c r="D759" s="15" t="s">
        <v>119</v>
      </c>
      <c r="E759" s="15" t="s">
        <v>846</v>
      </c>
      <c r="F759" s="66" t="s">
        <v>476</v>
      </c>
      <c r="G759" s="16">
        <f>G760</f>
        <v>0</v>
      </c>
      <c r="H759" s="69"/>
      <c r="I759" s="73" t="e">
        <f t="shared" si="41"/>
        <v>#DIV/0!</v>
      </c>
    </row>
    <row r="760" spans="1:9" ht="16.5" hidden="1" customHeight="1" x14ac:dyDescent="0.25">
      <c r="A760" s="1" t="s">
        <v>547</v>
      </c>
      <c r="B760" s="18" t="s">
        <v>572</v>
      </c>
      <c r="C760" s="15" t="s">
        <v>83</v>
      </c>
      <c r="D760" s="15" t="s">
        <v>119</v>
      </c>
      <c r="E760" s="15" t="s">
        <v>846</v>
      </c>
      <c r="F760" s="66" t="s">
        <v>484</v>
      </c>
      <c r="G760" s="16"/>
      <c r="H760" s="69"/>
      <c r="I760" s="73" t="e">
        <f t="shared" si="41"/>
        <v>#DIV/0!</v>
      </c>
    </row>
    <row r="761" spans="1:9" ht="175.5" customHeight="1" x14ac:dyDescent="0.25">
      <c r="A761" s="1" t="s">
        <v>1115</v>
      </c>
      <c r="B761" s="18" t="s">
        <v>573</v>
      </c>
      <c r="C761" s="15" t="s">
        <v>83</v>
      </c>
      <c r="D761" s="15" t="s">
        <v>119</v>
      </c>
      <c r="E761" s="15" t="s">
        <v>950</v>
      </c>
      <c r="F761" s="66"/>
      <c r="G761" s="16">
        <f>G762</f>
        <v>790</v>
      </c>
      <c r="H761" s="16">
        <f>H762</f>
        <v>790</v>
      </c>
      <c r="I761" s="73">
        <f t="shared" si="41"/>
        <v>100</v>
      </c>
    </row>
    <row r="762" spans="1:9" ht="46.5" customHeight="1" x14ac:dyDescent="0.25">
      <c r="A762" s="1" t="s">
        <v>1116</v>
      </c>
      <c r="B762" s="18" t="s">
        <v>904</v>
      </c>
      <c r="C762" s="15" t="s">
        <v>83</v>
      </c>
      <c r="D762" s="15" t="s">
        <v>119</v>
      </c>
      <c r="E762" s="15" t="s">
        <v>950</v>
      </c>
      <c r="F762" s="66" t="s">
        <v>476</v>
      </c>
      <c r="G762" s="16">
        <f>G763</f>
        <v>790</v>
      </c>
      <c r="H762" s="16">
        <f>H763</f>
        <v>790</v>
      </c>
      <c r="I762" s="73">
        <f t="shared" si="41"/>
        <v>100</v>
      </c>
    </row>
    <row r="763" spans="1:9" ht="24.75" customHeight="1" x14ac:dyDescent="0.25">
      <c r="A763" s="1" t="s">
        <v>1117</v>
      </c>
      <c r="B763" s="18" t="s">
        <v>572</v>
      </c>
      <c r="C763" s="15" t="s">
        <v>83</v>
      </c>
      <c r="D763" s="15" t="s">
        <v>119</v>
      </c>
      <c r="E763" s="15" t="s">
        <v>950</v>
      </c>
      <c r="F763" s="66" t="s">
        <v>484</v>
      </c>
      <c r="G763" s="16">
        <f>852-62</f>
        <v>790</v>
      </c>
      <c r="H763" s="75">
        <v>790</v>
      </c>
      <c r="I763" s="73">
        <f t="shared" si="41"/>
        <v>100</v>
      </c>
    </row>
    <row r="764" spans="1:9" ht="31.5" x14ac:dyDescent="0.25">
      <c r="A764" s="1" t="s">
        <v>1118</v>
      </c>
      <c r="B764" s="35" t="s">
        <v>121</v>
      </c>
      <c r="C764" s="36">
        <v>910</v>
      </c>
      <c r="D764" s="36"/>
      <c r="E764" s="36"/>
      <c r="F764" s="63"/>
      <c r="G764" s="11">
        <f>G765+G791+G856+G798+G849+G815+G808+G828</f>
        <v>88113.760000000024</v>
      </c>
      <c r="H764" s="11">
        <f>H765+H791+H856+H798+H849+H815+H808+H828</f>
        <v>87483.99</v>
      </c>
      <c r="I764" s="73">
        <f t="shared" si="41"/>
        <v>99.285276215655728</v>
      </c>
    </row>
    <row r="765" spans="1:9" x14ac:dyDescent="0.25">
      <c r="A765" s="1" t="s">
        <v>1119</v>
      </c>
      <c r="B765" s="45" t="s">
        <v>122</v>
      </c>
      <c r="C765" s="36">
        <v>910</v>
      </c>
      <c r="D765" s="19" t="s">
        <v>123</v>
      </c>
      <c r="E765" s="19"/>
      <c r="F765" s="63"/>
      <c r="G765" s="11">
        <f>G766+G785</f>
        <v>6210.63</v>
      </c>
      <c r="H765" s="11">
        <f>H766+H785</f>
        <v>6133.67</v>
      </c>
      <c r="I765" s="73">
        <f t="shared" si="41"/>
        <v>98.760834247089264</v>
      </c>
    </row>
    <row r="766" spans="1:9" ht="45.75" customHeight="1" x14ac:dyDescent="0.25">
      <c r="A766" s="1" t="s">
        <v>1120</v>
      </c>
      <c r="B766" s="43" t="s">
        <v>124</v>
      </c>
      <c r="C766" s="21">
        <v>910</v>
      </c>
      <c r="D766" s="15" t="s">
        <v>125</v>
      </c>
      <c r="E766" s="15"/>
      <c r="F766" s="65"/>
      <c r="G766" s="16">
        <f>G767</f>
        <v>6195.53</v>
      </c>
      <c r="H766" s="16">
        <f>H767</f>
        <v>6118.68</v>
      </c>
      <c r="I766" s="73">
        <f t="shared" si="41"/>
        <v>98.759589575064609</v>
      </c>
    </row>
    <row r="767" spans="1:9" ht="31.5" x14ac:dyDescent="0.25">
      <c r="A767" s="1" t="s">
        <v>1121</v>
      </c>
      <c r="B767" s="17" t="s">
        <v>126</v>
      </c>
      <c r="C767" s="15" t="s">
        <v>127</v>
      </c>
      <c r="D767" s="15" t="s">
        <v>125</v>
      </c>
      <c r="E767" s="15" t="s">
        <v>779</v>
      </c>
      <c r="F767" s="65"/>
      <c r="G767" s="16">
        <f>G768</f>
        <v>6195.53</v>
      </c>
      <c r="H767" s="16">
        <f>H768</f>
        <v>6118.68</v>
      </c>
      <c r="I767" s="73">
        <f t="shared" si="41"/>
        <v>98.759589575064609</v>
      </c>
    </row>
    <row r="768" spans="1:9" ht="47.25" x14ac:dyDescent="0.25">
      <c r="A768" s="1" t="s">
        <v>1122</v>
      </c>
      <c r="B768" s="17" t="s">
        <v>128</v>
      </c>
      <c r="C768" s="15" t="s">
        <v>127</v>
      </c>
      <c r="D768" s="15" t="s">
        <v>125</v>
      </c>
      <c r="E768" s="15" t="s">
        <v>780</v>
      </c>
      <c r="F768" s="65"/>
      <c r="G768" s="16">
        <f>G769+G776+G779+G782</f>
        <v>6195.53</v>
      </c>
      <c r="H768" s="16">
        <f>H769+H776+H779+H782</f>
        <v>6118.68</v>
      </c>
      <c r="I768" s="73">
        <f t="shared" si="41"/>
        <v>98.759589575064609</v>
      </c>
    </row>
    <row r="769" spans="1:9" ht="110.25" x14ac:dyDescent="0.25">
      <c r="A769" s="1" t="s">
        <v>1123</v>
      </c>
      <c r="B769" s="43" t="s">
        <v>129</v>
      </c>
      <c r="C769" s="15" t="s">
        <v>127</v>
      </c>
      <c r="D769" s="15" t="s">
        <v>125</v>
      </c>
      <c r="E769" s="15" t="s">
        <v>781</v>
      </c>
      <c r="F769" s="65"/>
      <c r="G769" s="16">
        <f>G770+G772+G774</f>
        <v>5940.08</v>
      </c>
      <c r="H769" s="16">
        <f>H770+H772+H774</f>
        <v>5863.2300000000005</v>
      </c>
      <c r="I769" s="73">
        <f t="shared" si="41"/>
        <v>98.706246380520128</v>
      </c>
    </row>
    <row r="770" spans="1:9" ht="90" customHeight="1" x14ac:dyDescent="0.25">
      <c r="A770" s="1" t="s">
        <v>1124</v>
      </c>
      <c r="B770" s="43" t="s">
        <v>88</v>
      </c>
      <c r="C770" s="15" t="s">
        <v>127</v>
      </c>
      <c r="D770" s="15" t="s">
        <v>125</v>
      </c>
      <c r="E770" s="15" t="s">
        <v>781</v>
      </c>
      <c r="F770" s="66" t="s">
        <v>48</v>
      </c>
      <c r="G770" s="16">
        <f>G771</f>
        <v>5320.59</v>
      </c>
      <c r="H770" s="16">
        <f>H771</f>
        <v>5245.35</v>
      </c>
      <c r="I770" s="73">
        <f t="shared" si="41"/>
        <v>98.585871115797303</v>
      </c>
    </row>
    <row r="771" spans="1:9" ht="31.5" x14ac:dyDescent="0.25">
      <c r="A771" s="1" t="s">
        <v>1125</v>
      </c>
      <c r="B771" s="43" t="s">
        <v>69</v>
      </c>
      <c r="C771" s="15" t="s">
        <v>127</v>
      </c>
      <c r="D771" s="15" t="s">
        <v>125</v>
      </c>
      <c r="E771" s="15" t="s">
        <v>781</v>
      </c>
      <c r="F771" s="66" t="s">
        <v>70</v>
      </c>
      <c r="G771" s="16">
        <f>4790.16+0.11+239.6+280.26+10.46</f>
        <v>5320.59</v>
      </c>
      <c r="H771" s="74">
        <v>5245.35</v>
      </c>
      <c r="I771" s="73">
        <f t="shared" si="41"/>
        <v>98.585871115797303</v>
      </c>
    </row>
    <row r="772" spans="1:9" ht="31.5" x14ac:dyDescent="0.25">
      <c r="A772" s="1" t="s">
        <v>1126</v>
      </c>
      <c r="B772" s="22" t="s">
        <v>903</v>
      </c>
      <c r="C772" s="15" t="s">
        <v>127</v>
      </c>
      <c r="D772" s="15" t="s">
        <v>125</v>
      </c>
      <c r="E772" s="15" t="s">
        <v>781</v>
      </c>
      <c r="F772" s="66" t="s">
        <v>72</v>
      </c>
      <c r="G772" s="16">
        <f>G773</f>
        <v>612.58000000000004</v>
      </c>
      <c r="H772" s="16">
        <f>H773</f>
        <v>610.97</v>
      </c>
      <c r="I772" s="73">
        <f t="shared" si="41"/>
        <v>99.737177185020727</v>
      </c>
    </row>
    <row r="773" spans="1:9" ht="47.25" x14ac:dyDescent="0.25">
      <c r="A773" s="1" t="s">
        <v>1127</v>
      </c>
      <c r="B773" s="43" t="s">
        <v>73</v>
      </c>
      <c r="C773" s="15" t="s">
        <v>127</v>
      </c>
      <c r="D773" s="15" t="s">
        <v>125</v>
      </c>
      <c r="E773" s="15" t="s">
        <v>781</v>
      </c>
      <c r="F773" s="66" t="s">
        <v>74</v>
      </c>
      <c r="G773" s="16">
        <f>307.48+23.1+282</f>
        <v>612.58000000000004</v>
      </c>
      <c r="H773" s="74">
        <v>610.97</v>
      </c>
      <c r="I773" s="73">
        <f t="shared" si="41"/>
        <v>99.737177185020727</v>
      </c>
    </row>
    <row r="774" spans="1:9" x14ac:dyDescent="0.25">
      <c r="A774" s="1" t="s">
        <v>1128</v>
      </c>
      <c r="B774" s="22" t="s">
        <v>157</v>
      </c>
      <c r="C774" s="15" t="s">
        <v>127</v>
      </c>
      <c r="D774" s="15" t="s">
        <v>125</v>
      </c>
      <c r="E774" s="15" t="s">
        <v>781</v>
      </c>
      <c r="F774" s="66" t="s">
        <v>464</v>
      </c>
      <c r="G774" s="16">
        <f>G775</f>
        <v>6.91</v>
      </c>
      <c r="H774" s="16">
        <f>H775</f>
        <v>6.91</v>
      </c>
      <c r="I774" s="73">
        <f t="shared" si="41"/>
        <v>100</v>
      </c>
    </row>
    <row r="775" spans="1:9" x14ac:dyDescent="0.25">
      <c r="A775" s="1" t="s">
        <v>1129</v>
      </c>
      <c r="B775" s="22" t="s">
        <v>158</v>
      </c>
      <c r="C775" s="15" t="s">
        <v>127</v>
      </c>
      <c r="D775" s="15" t="s">
        <v>125</v>
      </c>
      <c r="E775" s="15" t="s">
        <v>781</v>
      </c>
      <c r="F775" s="66" t="s">
        <v>465</v>
      </c>
      <c r="G775" s="16">
        <f>8-1.09</f>
        <v>6.91</v>
      </c>
      <c r="H775" s="69">
        <v>6.91</v>
      </c>
      <c r="I775" s="73">
        <f t="shared" si="41"/>
        <v>100</v>
      </c>
    </row>
    <row r="776" spans="1:9" ht="126" x14ac:dyDescent="0.25">
      <c r="A776" s="1" t="s">
        <v>1130</v>
      </c>
      <c r="B776" s="43" t="s">
        <v>940</v>
      </c>
      <c r="C776" s="15" t="s">
        <v>127</v>
      </c>
      <c r="D776" s="15" t="s">
        <v>125</v>
      </c>
      <c r="E776" s="15" t="s">
        <v>941</v>
      </c>
      <c r="F776" s="66"/>
      <c r="G776" s="16">
        <f>G777</f>
        <v>209.35</v>
      </c>
      <c r="H776" s="16">
        <f>H777</f>
        <v>209.35</v>
      </c>
      <c r="I776" s="73">
        <f t="shared" si="41"/>
        <v>100</v>
      </c>
    </row>
    <row r="777" spans="1:9" ht="81" customHeight="1" x14ac:dyDescent="0.25">
      <c r="A777" s="1" t="s">
        <v>1131</v>
      </c>
      <c r="B777" s="43" t="s">
        <v>88</v>
      </c>
      <c r="C777" s="15" t="s">
        <v>127</v>
      </c>
      <c r="D777" s="15" t="s">
        <v>125</v>
      </c>
      <c r="E777" s="15" t="s">
        <v>941</v>
      </c>
      <c r="F777" s="66" t="s">
        <v>48</v>
      </c>
      <c r="G777" s="16">
        <f>G778</f>
        <v>209.35</v>
      </c>
      <c r="H777" s="16">
        <f>H778</f>
        <v>209.35</v>
      </c>
      <c r="I777" s="73">
        <f t="shared" ref="I777:I840" si="45">H777*100/G777</f>
        <v>100</v>
      </c>
    </row>
    <row r="778" spans="1:9" ht="31.5" x14ac:dyDescent="0.25">
      <c r="A778" s="1" t="s">
        <v>1132</v>
      </c>
      <c r="B778" s="43" t="s">
        <v>69</v>
      </c>
      <c r="C778" s="15" t="s">
        <v>127</v>
      </c>
      <c r="D778" s="15" t="s">
        <v>125</v>
      </c>
      <c r="E778" s="15" t="s">
        <v>941</v>
      </c>
      <c r="F778" s="66" t="s">
        <v>70</v>
      </c>
      <c r="G778" s="16">
        <f>208.32+10.4-9.37</f>
        <v>209.35</v>
      </c>
      <c r="H778" s="16">
        <f>208.32+10.4-9.37</f>
        <v>209.35</v>
      </c>
      <c r="I778" s="73">
        <f t="shared" si="45"/>
        <v>100</v>
      </c>
    </row>
    <row r="779" spans="1:9" ht="127.5" customHeight="1" x14ac:dyDescent="0.25">
      <c r="A779" s="1" t="s">
        <v>1133</v>
      </c>
      <c r="B779" s="43" t="s">
        <v>1188</v>
      </c>
      <c r="C779" s="15" t="s">
        <v>127</v>
      </c>
      <c r="D779" s="15" t="s">
        <v>125</v>
      </c>
      <c r="E779" s="15" t="s">
        <v>1189</v>
      </c>
      <c r="F779" s="66"/>
      <c r="G779" s="16">
        <f>G780</f>
        <v>43.78</v>
      </c>
      <c r="H779" s="16">
        <f>H780</f>
        <v>43.78</v>
      </c>
      <c r="I779" s="73">
        <f t="shared" si="45"/>
        <v>100</v>
      </c>
    </row>
    <row r="780" spans="1:9" ht="94.5" x14ac:dyDescent="0.25">
      <c r="A780" s="1" t="s">
        <v>1134</v>
      </c>
      <c r="B780" s="43" t="s">
        <v>88</v>
      </c>
      <c r="C780" s="15" t="s">
        <v>127</v>
      </c>
      <c r="D780" s="15" t="s">
        <v>125</v>
      </c>
      <c r="E780" s="15" t="s">
        <v>1189</v>
      </c>
      <c r="F780" s="66" t="s">
        <v>48</v>
      </c>
      <c r="G780" s="16">
        <f>G781</f>
        <v>43.78</v>
      </c>
      <c r="H780" s="16">
        <f>H781</f>
        <v>43.78</v>
      </c>
      <c r="I780" s="73">
        <f t="shared" si="45"/>
        <v>100</v>
      </c>
    </row>
    <row r="781" spans="1:9" ht="31.5" x14ac:dyDescent="0.25">
      <c r="A781" s="1" t="s">
        <v>1135</v>
      </c>
      <c r="B781" s="43" t="s">
        <v>69</v>
      </c>
      <c r="C781" s="15" t="s">
        <v>127</v>
      </c>
      <c r="D781" s="15" t="s">
        <v>125</v>
      </c>
      <c r="E781" s="15" t="s">
        <v>1189</v>
      </c>
      <c r="F781" s="66" t="s">
        <v>70</v>
      </c>
      <c r="G781" s="16">
        <v>43.78</v>
      </c>
      <c r="H781" s="16">
        <v>43.78</v>
      </c>
      <c r="I781" s="73">
        <f t="shared" si="45"/>
        <v>100</v>
      </c>
    </row>
    <row r="782" spans="1:9" ht="139.5" customHeight="1" x14ac:dyDescent="0.25">
      <c r="A782" s="1" t="s">
        <v>1136</v>
      </c>
      <c r="B782" s="43" t="s">
        <v>1190</v>
      </c>
      <c r="C782" s="15" t="s">
        <v>127</v>
      </c>
      <c r="D782" s="15" t="s">
        <v>125</v>
      </c>
      <c r="E782" s="15" t="s">
        <v>1191</v>
      </c>
      <c r="F782" s="66"/>
      <c r="G782" s="16">
        <f>G783</f>
        <v>2.3199999999999998</v>
      </c>
      <c r="H782" s="16">
        <f>H783</f>
        <v>2.3199999999999998</v>
      </c>
      <c r="I782" s="73">
        <f t="shared" si="45"/>
        <v>100</v>
      </c>
    </row>
    <row r="783" spans="1:9" ht="94.5" x14ac:dyDescent="0.25">
      <c r="A783" s="1" t="s">
        <v>1137</v>
      </c>
      <c r="B783" s="43" t="s">
        <v>88</v>
      </c>
      <c r="C783" s="15" t="s">
        <v>127</v>
      </c>
      <c r="D783" s="15" t="s">
        <v>125</v>
      </c>
      <c r="E783" s="15" t="s">
        <v>1191</v>
      </c>
      <c r="F783" s="66" t="s">
        <v>48</v>
      </c>
      <c r="G783" s="16">
        <f>G784</f>
        <v>2.3199999999999998</v>
      </c>
      <c r="H783" s="16">
        <f>H784</f>
        <v>2.3199999999999998</v>
      </c>
      <c r="I783" s="73">
        <f t="shared" si="45"/>
        <v>100</v>
      </c>
    </row>
    <row r="784" spans="1:9" ht="31.5" x14ac:dyDescent="0.25">
      <c r="A784" s="1" t="s">
        <v>1138</v>
      </c>
      <c r="B784" s="43" t="s">
        <v>69</v>
      </c>
      <c r="C784" s="15" t="s">
        <v>127</v>
      </c>
      <c r="D784" s="15" t="s">
        <v>125</v>
      </c>
      <c r="E784" s="15" t="s">
        <v>1191</v>
      </c>
      <c r="F784" s="66" t="s">
        <v>70</v>
      </c>
      <c r="G784" s="16">
        <v>2.3199999999999998</v>
      </c>
      <c r="H784" s="16">
        <v>2.3199999999999998</v>
      </c>
      <c r="I784" s="73">
        <f t="shared" si="45"/>
        <v>100</v>
      </c>
    </row>
    <row r="785" spans="1:9" x14ac:dyDescent="0.25">
      <c r="A785" s="1" t="s">
        <v>1139</v>
      </c>
      <c r="B785" s="40" t="s">
        <v>130</v>
      </c>
      <c r="C785" s="15" t="s">
        <v>127</v>
      </c>
      <c r="D785" s="15" t="s">
        <v>131</v>
      </c>
      <c r="E785" s="15"/>
      <c r="F785" s="66"/>
      <c r="G785" s="16">
        <f t="shared" ref="G785:H789" si="46">G786</f>
        <v>15.100000000000001</v>
      </c>
      <c r="H785" s="16">
        <f t="shared" si="46"/>
        <v>14.99</v>
      </c>
      <c r="I785" s="73">
        <f t="shared" si="45"/>
        <v>99.271523178807939</v>
      </c>
    </row>
    <row r="786" spans="1:9" ht="31.5" x14ac:dyDescent="0.25">
      <c r="A786" s="1" t="s">
        <v>1140</v>
      </c>
      <c r="B786" s="40" t="s">
        <v>132</v>
      </c>
      <c r="C786" s="15" t="s">
        <v>127</v>
      </c>
      <c r="D786" s="15" t="s">
        <v>131</v>
      </c>
      <c r="E786" s="15" t="s">
        <v>782</v>
      </c>
      <c r="F786" s="66"/>
      <c r="G786" s="16">
        <f t="shared" si="46"/>
        <v>15.100000000000001</v>
      </c>
      <c r="H786" s="16">
        <f t="shared" si="46"/>
        <v>14.99</v>
      </c>
      <c r="I786" s="73">
        <f t="shared" si="45"/>
        <v>99.271523178807939</v>
      </c>
    </row>
    <row r="787" spans="1:9" ht="31.5" x14ac:dyDescent="0.25">
      <c r="A787" s="1" t="s">
        <v>1141</v>
      </c>
      <c r="B787" s="40" t="s">
        <v>134</v>
      </c>
      <c r="C787" s="15" t="s">
        <v>127</v>
      </c>
      <c r="D787" s="15" t="s">
        <v>131</v>
      </c>
      <c r="E787" s="15" t="s">
        <v>783</v>
      </c>
      <c r="F787" s="66"/>
      <c r="G787" s="16">
        <f t="shared" si="46"/>
        <v>15.100000000000001</v>
      </c>
      <c r="H787" s="16">
        <f t="shared" si="46"/>
        <v>14.99</v>
      </c>
      <c r="I787" s="73">
        <f t="shared" si="45"/>
        <v>99.271523178807939</v>
      </c>
    </row>
    <row r="788" spans="1:9" ht="126.75" customHeight="1" x14ac:dyDescent="0.25">
      <c r="A788" s="1" t="s">
        <v>1142</v>
      </c>
      <c r="B788" s="40" t="s">
        <v>136</v>
      </c>
      <c r="C788" s="15" t="s">
        <v>127</v>
      </c>
      <c r="D788" s="15" t="s">
        <v>131</v>
      </c>
      <c r="E788" s="15" t="s">
        <v>784</v>
      </c>
      <c r="F788" s="66"/>
      <c r="G788" s="16">
        <f t="shared" si="46"/>
        <v>15.100000000000001</v>
      </c>
      <c r="H788" s="16">
        <f t="shared" si="46"/>
        <v>14.99</v>
      </c>
      <c r="I788" s="73">
        <f t="shared" si="45"/>
        <v>99.271523178807939</v>
      </c>
    </row>
    <row r="789" spans="1:9" x14ac:dyDescent="0.25">
      <c r="A789" s="1" t="s">
        <v>1143</v>
      </c>
      <c r="B789" s="40" t="s">
        <v>17</v>
      </c>
      <c r="C789" s="15" t="s">
        <v>127</v>
      </c>
      <c r="D789" s="15" t="s">
        <v>131</v>
      </c>
      <c r="E789" s="15" t="s">
        <v>784</v>
      </c>
      <c r="F789" s="66" t="s">
        <v>18</v>
      </c>
      <c r="G789" s="16">
        <f t="shared" si="46"/>
        <v>15.100000000000001</v>
      </c>
      <c r="H789" s="16">
        <f t="shared" si="46"/>
        <v>14.99</v>
      </c>
      <c r="I789" s="73">
        <f t="shared" si="45"/>
        <v>99.271523178807939</v>
      </c>
    </row>
    <row r="790" spans="1:9" x14ac:dyDescent="0.25">
      <c r="A790" s="1" t="s">
        <v>1144</v>
      </c>
      <c r="B790" s="40" t="s">
        <v>19</v>
      </c>
      <c r="C790" s="15" t="s">
        <v>127</v>
      </c>
      <c r="D790" s="15" t="s">
        <v>131</v>
      </c>
      <c r="E790" s="15" t="s">
        <v>784</v>
      </c>
      <c r="F790" s="66" t="s">
        <v>20</v>
      </c>
      <c r="G790" s="16">
        <f>23.1+0.7-8.7</f>
        <v>15.100000000000001</v>
      </c>
      <c r="H790" s="69">
        <v>14.99</v>
      </c>
      <c r="I790" s="73">
        <f t="shared" si="45"/>
        <v>99.271523178807939</v>
      </c>
    </row>
    <row r="791" spans="1:9" x14ac:dyDescent="0.25">
      <c r="A791" s="1" t="s">
        <v>1145</v>
      </c>
      <c r="B791" s="46" t="s">
        <v>137</v>
      </c>
      <c r="C791" s="19" t="s">
        <v>127</v>
      </c>
      <c r="D791" s="19" t="s">
        <v>138</v>
      </c>
      <c r="E791" s="19"/>
      <c r="F791" s="67"/>
      <c r="G791" s="11">
        <f t="shared" ref="G791:H796" si="47">G792</f>
        <v>834.25</v>
      </c>
      <c r="H791" s="11">
        <f t="shared" si="47"/>
        <v>834.25</v>
      </c>
      <c r="I791" s="73">
        <f t="shared" si="45"/>
        <v>100</v>
      </c>
    </row>
    <row r="792" spans="1:9" ht="17.25" customHeight="1" x14ac:dyDescent="0.25">
      <c r="A792" s="1" t="s">
        <v>1146</v>
      </c>
      <c r="B792" s="43" t="s">
        <v>139</v>
      </c>
      <c r="C792" s="27" t="s">
        <v>127</v>
      </c>
      <c r="D792" s="27" t="s">
        <v>140</v>
      </c>
      <c r="E792" s="15"/>
      <c r="F792" s="66"/>
      <c r="G792" s="16">
        <f t="shared" si="47"/>
        <v>834.25</v>
      </c>
      <c r="H792" s="16">
        <f t="shared" si="47"/>
        <v>834.25</v>
      </c>
      <c r="I792" s="73">
        <f t="shared" si="45"/>
        <v>100</v>
      </c>
    </row>
    <row r="793" spans="1:9" ht="31.5" x14ac:dyDescent="0.25">
      <c r="A793" s="1" t="s">
        <v>1147</v>
      </c>
      <c r="B793" s="40" t="s">
        <v>132</v>
      </c>
      <c r="C793" s="15" t="s">
        <v>127</v>
      </c>
      <c r="D793" s="15" t="s">
        <v>140</v>
      </c>
      <c r="E793" s="15" t="s">
        <v>782</v>
      </c>
      <c r="F793" s="66"/>
      <c r="G793" s="16">
        <f t="shared" si="47"/>
        <v>834.25</v>
      </c>
      <c r="H793" s="16">
        <f t="shared" si="47"/>
        <v>834.25</v>
      </c>
      <c r="I793" s="73">
        <f t="shared" si="45"/>
        <v>100</v>
      </c>
    </row>
    <row r="794" spans="1:9" ht="31.5" x14ac:dyDescent="0.25">
      <c r="A794" s="1" t="s">
        <v>1148</v>
      </c>
      <c r="B794" s="40" t="s">
        <v>134</v>
      </c>
      <c r="C794" s="15" t="s">
        <v>127</v>
      </c>
      <c r="D794" s="15" t="s">
        <v>140</v>
      </c>
      <c r="E794" s="15" t="s">
        <v>783</v>
      </c>
      <c r="F794" s="66"/>
      <c r="G794" s="16">
        <f t="shared" si="47"/>
        <v>834.25</v>
      </c>
      <c r="H794" s="16">
        <f t="shared" si="47"/>
        <v>834.25</v>
      </c>
      <c r="I794" s="73">
        <f t="shared" si="45"/>
        <v>100</v>
      </c>
    </row>
    <row r="795" spans="1:9" ht="94.5" x14ac:dyDescent="0.25">
      <c r="A795" s="1" t="s">
        <v>1149</v>
      </c>
      <c r="B795" s="43" t="s">
        <v>141</v>
      </c>
      <c r="C795" s="15" t="s">
        <v>127</v>
      </c>
      <c r="D795" s="15" t="s">
        <v>140</v>
      </c>
      <c r="E795" s="15" t="s">
        <v>785</v>
      </c>
      <c r="F795" s="66"/>
      <c r="G795" s="16">
        <f t="shared" si="47"/>
        <v>834.25</v>
      </c>
      <c r="H795" s="16">
        <f t="shared" si="47"/>
        <v>834.25</v>
      </c>
      <c r="I795" s="73">
        <f t="shared" si="45"/>
        <v>100</v>
      </c>
    </row>
    <row r="796" spans="1:9" x14ac:dyDescent="0.25">
      <c r="A796" s="1" t="s">
        <v>1150</v>
      </c>
      <c r="B796" s="40" t="s">
        <v>17</v>
      </c>
      <c r="C796" s="15" t="s">
        <v>127</v>
      </c>
      <c r="D796" s="15" t="s">
        <v>140</v>
      </c>
      <c r="E796" s="15" t="s">
        <v>785</v>
      </c>
      <c r="F796" s="66" t="s">
        <v>18</v>
      </c>
      <c r="G796" s="16">
        <f t="shared" si="47"/>
        <v>834.25</v>
      </c>
      <c r="H796" s="16">
        <f t="shared" si="47"/>
        <v>834.25</v>
      </c>
      <c r="I796" s="73">
        <f t="shared" si="45"/>
        <v>100</v>
      </c>
    </row>
    <row r="797" spans="1:9" x14ac:dyDescent="0.25">
      <c r="A797" s="1" t="s">
        <v>1151</v>
      </c>
      <c r="B797" s="40" t="s">
        <v>19</v>
      </c>
      <c r="C797" s="15" t="s">
        <v>127</v>
      </c>
      <c r="D797" s="15" t="s">
        <v>140</v>
      </c>
      <c r="E797" s="15" t="s">
        <v>785</v>
      </c>
      <c r="F797" s="66" t="s">
        <v>20</v>
      </c>
      <c r="G797" s="16">
        <f>768.4+65.85</f>
        <v>834.25</v>
      </c>
      <c r="H797" s="16">
        <f>768.4+65.85</f>
        <v>834.25</v>
      </c>
      <c r="I797" s="73">
        <f t="shared" si="45"/>
        <v>100</v>
      </c>
    </row>
    <row r="798" spans="1:9" hidden="1" x14ac:dyDescent="0.25">
      <c r="A798" s="1" t="s">
        <v>441</v>
      </c>
      <c r="B798" s="44" t="s">
        <v>172</v>
      </c>
      <c r="C798" s="19" t="s">
        <v>127</v>
      </c>
      <c r="D798" s="19" t="s">
        <v>173</v>
      </c>
      <c r="E798" s="19"/>
      <c r="F798" s="66"/>
      <c r="G798" s="16">
        <f>G799</f>
        <v>0</v>
      </c>
      <c r="H798" s="69"/>
      <c r="I798" s="73" t="e">
        <f t="shared" si="45"/>
        <v>#DIV/0!</v>
      </c>
    </row>
    <row r="799" spans="1:9" hidden="1" x14ac:dyDescent="0.25">
      <c r="A799" s="1" t="s">
        <v>442</v>
      </c>
      <c r="B799" s="40" t="s">
        <v>187</v>
      </c>
      <c r="C799" s="15" t="s">
        <v>127</v>
      </c>
      <c r="D799" s="15" t="s">
        <v>188</v>
      </c>
      <c r="E799" s="15"/>
      <c r="F799" s="66"/>
      <c r="G799" s="16">
        <f>G800</f>
        <v>0</v>
      </c>
      <c r="H799" s="69"/>
      <c r="I799" s="73" t="e">
        <f t="shared" si="45"/>
        <v>#DIV/0!</v>
      </c>
    </row>
    <row r="800" spans="1:9" ht="31.5" hidden="1" x14ac:dyDescent="0.25">
      <c r="A800" s="1" t="s">
        <v>443</v>
      </c>
      <c r="B800" s="40" t="s">
        <v>132</v>
      </c>
      <c r="C800" s="15" t="s">
        <v>127</v>
      </c>
      <c r="D800" s="15" t="s">
        <v>188</v>
      </c>
      <c r="E800" s="15" t="s">
        <v>133</v>
      </c>
      <c r="F800" s="66"/>
      <c r="G800" s="16">
        <f>G801</f>
        <v>0</v>
      </c>
      <c r="H800" s="69"/>
      <c r="I800" s="73" t="e">
        <f t="shared" si="45"/>
        <v>#DIV/0!</v>
      </c>
    </row>
    <row r="801" spans="1:9" ht="31.5" hidden="1" x14ac:dyDescent="0.25">
      <c r="A801" s="1" t="s">
        <v>444</v>
      </c>
      <c r="B801" s="40" t="s">
        <v>134</v>
      </c>
      <c r="C801" s="15" t="s">
        <v>127</v>
      </c>
      <c r="D801" s="15" t="s">
        <v>188</v>
      </c>
      <c r="E801" s="15" t="s">
        <v>135</v>
      </c>
      <c r="F801" s="66"/>
      <c r="G801" s="16">
        <f>G802+G805</f>
        <v>0</v>
      </c>
      <c r="H801" s="69"/>
      <c r="I801" s="73" t="e">
        <f t="shared" si="45"/>
        <v>#DIV/0!</v>
      </c>
    </row>
    <row r="802" spans="1:9" ht="141.75" hidden="1" x14ac:dyDescent="0.25">
      <c r="A802" s="1" t="s">
        <v>445</v>
      </c>
      <c r="B802" s="40" t="s">
        <v>467</v>
      </c>
      <c r="C802" s="15" t="s">
        <v>127</v>
      </c>
      <c r="D802" s="15" t="s">
        <v>188</v>
      </c>
      <c r="E802" s="15" t="s">
        <v>468</v>
      </c>
      <c r="F802" s="66"/>
      <c r="G802" s="16">
        <f>G803</f>
        <v>0</v>
      </c>
      <c r="H802" s="69"/>
      <c r="I802" s="73" t="e">
        <f t="shared" si="45"/>
        <v>#DIV/0!</v>
      </c>
    </row>
    <row r="803" spans="1:9" hidden="1" x14ac:dyDescent="0.25">
      <c r="A803" s="1" t="s">
        <v>446</v>
      </c>
      <c r="B803" s="40" t="s">
        <v>17</v>
      </c>
      <c r="C803" s="15" t="s">
        <v>127</v>
      </c>
      <c r="D803" s="15" t="s">
        <v>188</v>
      </c>
      <c r="E803" s="15" t="s">
        <v>468</v>
      </c>
      <c r="F803" s="66" t="s">
        <v>18</v>
      </c>
      <c r="G803" s="16">
        <f>G804</f>
        <v>0</v>
      </c>
      <c r="H803" s="69"/>
      <c r="I803" s="73" t="e">
        <f t="shared" si="45"/>
        <v>#DIV/0!</v>
      </c>
    </row>
    <row r="804" spans="1:9" hidden="1" x14ac:dyDescent="0.25">
      <c r="A804" s="1" t="s">
        <v>447</v>
      </c>
      <c r="B804" s="40" t="s">
        <v>469</v>
      </c>
      <c r="C804" s="15" t="s">
        <v>127</v>
      </c>
      <c r="D804" s="15" t="s">
        <v>188</v>
      </c>
      <c r="E804" s="15" t="s">
        <v>468</v>
      </c>
      <c r="F804" s="66" t="s">
        <v>451</v>
      </c>
      <c r="G804" s="16"/>
      <c r="H804" s="69"/>
      <c r="I804" s="73" t="e">
        <f t="shared" si="45"/>
        <v>#DIV/0!</v>
      </c>
    </row>
    <row r="805" spans="1:9" ht="126" hidden="1" x14ac:dyDescent="0.25">
      <c r="A805" s="1" t="s">
        <v>448</v>
      </c>
      <c r="B805" s="43" t="s">
        <v>470</v>
      </c>
      <c r="C805" s="15" t="s">
        <v>127</v>
      </c>
      <c r="D805" s="15" t="s">
        <v>188</v>
      </c>
      <c r="E805" s="15" t="s">
        <v>471</v>
      </c>
      <c r="F805" s="66"/>
      <c r="G805" s="16">
        <f>G806</f>
        <v>0</v>
      </c>
      <c r="H805" s="69"/>
      <c r="I805" s="73" t="e">
        <f t="shared" si="45"/>
        <v>#DIV/0!</v>
      </c>
    </row>
    <row r="806" spans="1:9" hidden="1" x14ac:dyDescent="0.25">
      <c r="A806" s="1" t="s">
        <v>449</v>
      </c>
      <c r="B806" s="40" t="s">
        <v>17</v>
      </c>
      <c r="C806" s="15" t="s">
        <v>127</v>
      </c>
      <c r="D806" s="15" t="s">
        <v>188</v>
      </c>
      <c r="E806" s="15" t="s">
        <v>471</v>
      </c>
      <c r="F806" s="66" t="s">
        <v>18</v>
      </c>
      <c r="G806" s="16">
        <f>G807</f>
        <v>0</v>
      </c>
      <c r="H806" s="69"/>
      <c r="I806" s="73" t="e">
        <f t="shared" si="45"/>
        <v>#DIV/0!</v>
      </c>
    </row>
    <row r="807" spans="1:9" ht="22.5" hidden="1" x14ac:dyDescent="0.25">
      <c r="A807" s="1" t="s">
        <v>450</v>
      </c>
      <c r="B807" s="40" t="s">
        <v>469</v>
      </c>
      <c r="C807" s="15" t="s">
        <v>127</v>
      </c>
      <c r="D807" s="15" t="s">
        <v>188</v>
      </c>
      <c r="E807" s="15" t="s">
        <v>471</v>
      </c>
      <c r="F807" s="66" t="s">
        <v>451</v>
      </c>
      <c r="G807" s="16"/>
      <c r="H807" s="69"/>
      <c r="I807" s="73" t="e">
        <f t="shared" si="45"/>
        <v>#DIV/0!</v>
      </c>
    </row>
    <row r="808" spans="1:9" ht="31.5" x14ac:dyDescent="0.25">
      <c r="A808" s="1" t="s">
        <v>1152</v>
      </c>
      <c r="B808" s="44" t="s">
        <v>1059</v>
      </c>
      <c r="C808" s="19" t="s">
        <v>127</v>
      </c>
      <c r="D808" s="19" t="s">
        <v>167</v>
      </c>
      <c r="E808" s="19"/>
      <c r="F808" s="67"/>
      <c r="G808" s="11">
        <f t="shared" ref="G808:H813" si="48">G809</f>
        <v>163.1</v>
      </c>
      <c r="H808" s="11">
        <f t="shared" si="48"/>
        <v>163.1</v>
      </c>
      <c r="I808" s="73">
        <f t="shared" si="45"/>
        <v>100</v>
      </c>
    </row>
    <row r="809" spans="1:9" x14ac:dyDescent="0.25">
      <c r="A809" s="1" t="s">
        <v>1153</v>
      </c>
      <c r="B809" s="40" t="s">
        <v>1060</v>
      </c>
      <c r="C809" s="15" t="s">
        <v>127</v>
      </c>
      <c r="D809" s="15" t="s">
        <v>1061</v>
      </c>
      <c r="E809" s="15"/>
      <c r="F809" s="66"/>
      <c r="G809" s="16">
        <f t="shared" si="48"/>
        <v>163.1</v>
      </c>
      <c r="H809" s="16">
        <f t="shared" si="48"/>
        <v>163.1</v>
      </c>
      <c r="I809" s="73">
        <f t="shared" si="45"/>
        <v>100</v>
      </c>
    </row>
    <row r="810" spans="1:9" ht="31.5" x14ac:dyDescent="0.25">
      <c r="A810" s="1" t="s">
        <v>1154</v>
      </c>
      <c r="B810" s="40" t="s">
        <v>132</v>
      </c>
      <c r="C810" s="15" t="s">
        <v>127</v>
      </c>
      <c r="D810" s="15" t="s">
        <v>1061</v>
      </c>
      <c r="E810" s="15" t="s">
        <v>782</v>
      </c>
      <c r="F810" s="66"/>
      <c r="G810" s="16">
        <f t="shared" si="48"/>
        <v>163.1</v>
      </c>
      <c r="H810" s="16">
        <f t="shared" si="48"/>
        <v>163.1</v>
      </c>
      <c r="I810" s="73">
        <f t="shared" si="45"/>
        <v>100</v>
      </c>
    </row>
    <row r="811" spans="1:9" ht="31.5" x14ac:dyDescent="0.25">
      <c r="A811" s="1" t="s">
        <v>1155</v>
      </c>
      <c r="B811" s="40" t="s">
        <v>134</v>
      </c>
      <c r="C811" s="15" t="s">
        <v>127</v>
      </c>
      <c r="D811" s="15" t="s">
        <v>1061</v>
      </c>
      <c r="E811" s="15" t="s">
        <v>783</v>
      </c>
      <c r="F811" s="66"/>
      <c r="G811" s="16">
        <f t="shared" si="48"/>
        <v>163.1</v>
      </c>
      <c r="H811" s="16">
        <f t="shared" si="48"/>
        <v>163.1</v>
      </c>
      <c r="I811" s="73">
        <f t="shared" si="45"/>
        <v>100</v>
      </c>
    </row>
    <row r="812" spans="1:9" ht="94.5" x14ac:dyDescent="0.25">
      <c r="A812" s="1" t="s">
        <v>1156</v>
      </c>
      <c r="B812" s="40" t="s">
        <v>1062</v>
      </c>
      <c r="C812" s="15" t="s">
        <v>127</v>
      </c>
      <c r="D812" s="15" t="s">
        <v>1061</v>
      </c>
      <c r="E812" s="15" t="s">
        <v>1063</v>
      </c>
      <c r="F812" s="66"/>
      <c r="G812" s="16">
        <f t="shared" si="48"/>
        <v>163.1</v>
      </c>
      <c r="H812" s="16">
        <f t="shared" si="48"/>
        <v>163.1</v>
      </c>
      <c r="I812" s="73">
        <f t="shared" si="45"/>
        <v>100</v>
      </c>
    </row>
    <row r="813" spans="1:9" x14ac:dyDescent="0.25">
      <c r="A813" s="1" t="s">
        <v>1157</v>
      </c>
      <c r="B813" s="40" t="s">
        <v>17</v>
      </c>
      <c r="C813" s="15" t="s">
        <v>127</v>
      </c>
      <c r="D813" s="15" t="s">
        <v>1061</v>
      </c>
      <c r="E813" s="15" t="s">
        <v>1063</v>
      </c>
      <c r="F813" s="66" t="s">
        <v>18</v>
      </c>
      <c r="G813" s="16">
        <f t="shared" si="48"/>
        <v>163.1</v>
      </c>
      <c r="H813" s="16">
        <f t="shared" si="48"/>
        <v>163.1</v>
      </c>
      <c r="I813" s="73">
        <f t="shared" si="45"/>
        <v>100</v>
      </c>
    </row>
    <row r="814" spans="1:9" x14ac:dyDescent="0.25">
      <c r="A814" s="1" t="s">
        <v>1158</v>
      </c>
      <c r="B814" s="40" t="s">
        <v>469</v>
      </c>
      <c r="C814" s="15" t="s">
        <v>127</v>
      </c>
      <c r="D814" s="15" t="s">
        <v>1061</v>
      </c>
      <c r="E814" s="15" t="s">
        <v>1063</v>
      </c>
      <c r="F814" s="66" t="s">
        <v>451</v>
      </c>
      <c r="G814" s="16">
        <v>163.1</v>
      </c>
      <c r="H814" s="16">
        <v>163.1</v>
      </c>
      <c r="I814" s="73">
        <f t="shared" si="45"/>
        <v>100</v>
      </c>
    </row>
    <row r="815" spans="1:9" x14ac:dyDescent="0.25">
      <c r="A815" s="1" t="s">
        <v>1159</v>
      </c>
      <c r="B815" s="33" t="s">
        <v>172</v>
      </c>
      <c r="C815" s="19" t="s">
        <v>127</v>
      </c>
      <c r="D815" s="19" t="s">
        <v>173</v>
      </c>
      <c r="E815" s="19"/>
      <c r="F815" s="67"/>
      <c r="G815" s="11">
        <f t="shared" ref="G815:H817" si="49">G816</f>
        <v>12444.8</v>
      </c>
      <c r="H815" s="11">
        <f t="shared" si="49"/>
        <v>12444.8</v>
      </c>
      <c r="I815" s="73">
        <f t="shared" si="45"/>
        <v>100</v>
      </c>
    </row>
    <row r="816" spans="1:9" x14ac:dyDescent="0.25">
      <c r="A816" s="1" t="s">
        <v>1160</v>
      </c>
      <c r="B816" s="28" t="s">
        <v>187</v>
      </c>
      <c r="C816" s="15" t="s">
        <v>127</v>
      </c>
      <c r="D816" s="15" t="s">
        <v>188</v>
      </c>
      <c r="E816" s="15"/>
      <c r="F816" s="66"/>
      <c r="G816" s="16">
        <f t="shared" si="49"/>
        <v>12444.8</v>
      </c>
      <c r="H816" s="16">
        <f t="shared" si="49"/>
        <v>12444.8</v>
      </c>
      <c r="I816" s="73">
        <f t="shared" si="45"/>
        <v>100</v>
      </c>
    </row>
    <row r="817" spans="1:9" ht="47.25" x14ac:dyDescent="0.25">
      <c r="A817" s="1" t="s">
        <v>1161</v>
      </c>
      <c r="B817" s="28" t="s">
        <v>906</v>
      </c>
      <c r="C817" s="15" t="s">
        <v>127</v>
      </c>
      <c r="D817" s="15" t="s">
        <v>188</v>
      </c>
      <c r="E817" s="15" t="s">
        <v>907</v>
      </c>
      <c r="F817" s="66"/>
      <c r="G817" s="16">
        <f t="shared" si="49"/>
        <v>12444.8</v>
      </c>
      <c r="H817" s="16">
        <f t="shared" si="49"/>
        <v>12444.8</v>
      </c>
      <c r="I817" s="73">
        <f t="shared" si="45"/>
        <v>100</v>
      </c>
    </row>
    <row r="818" spans="1:9" ht="31.5" x14ac:dyDescent="0.25">
      <c r="A818" s="1" t="s">
        <v>1162</v>
      </c>
      <c r="B818" s="28" t="s">
        <v>912</v>
      </c>
      <c r="C818" s="15" t="s">
        <v>127</v>
      </c>
      <c r="D818" s="15" t="s">
        <v>188</v>
      </c>
      <c r="E818" s="15" t="s">
        <v>913</v>
      </c>
      <c r="F818" s="66"/>
      <c r="G818" s="16">
        <f>G822+G825+G819</f>
        <v>12444.8</v>
      </c>
      <c r="H818" s="16">
        <f>H822+H825+H819</f>
        <v>12444.8</v>
      </c>
      <c r="I818" s="73">
        <f t="shared" si="45"/>
        <v>100</v>
      </c>
    </row>
    <row r="819" spans="1:9" ht="126" x14ac:dyDescent="0.25">
      <c r="A819" s="1" t="s">
        <v>1163</v>
      </c>
      <c r="B819" s="28" t="s">
        <v>1064</v>
      </c>
      <c r="C819" s="15" t="s">
        <v>127</v>
      </c>
      <c r="D819" s="15" t="s">
        <v>188</v>
      </c>
      <c r="E819" s="15" t="s">
        <v>1065</v>
      </c>
      <c r="F819" s="66"/>
      <c r="G819" s="16">
        <f>G820</f>
        <v>10000</v>
      </c>
      <c r="H819" s="16">
        <f>H820</f>
        <v>10000</v>
      </c>
      <c r="I819" s="73">
        <f t="shared" si="45"/>
        <v>100</v>
      </c>
    </row>
    <row r="820" spans="1:9" x14ac:dyDescent="0.25">
      <c r="A820" s="1" t="s">
        <v>1164</v>
      </c>
      <c r="B820" s="40" t="s">
        <v>17</v>
      </c>
      <c r="C820" s="15" t="s">
        <v>127</v>
      </c>
      <c r="D820" s="15" t="s">
        <v>188</v>
      </c>
      <c r="E820" s="15" t="s">
        <v>1065</v>
      </c>
      <c r="F820" s="66" t="s">
        <v>18</v>
      </c>
      <c r="G820" s="16">
        <f>G821</f>
        <v>10000</v>
      </c>
      <c r="H820" s="16">
        <f>H821</f>
        <v>10000</v>
      </c>
      <c r="I820" s="73">
        <f t="shared" si="45"/>
        <v>100</v>
      </c>
    </row>
    <row r="821" spans="1:9" x14ac:dyDescent="0.25">
      <c r="A821" s="1" t="s">
        <v>1165</v>
      </c>
      <c r="B821" s="40" t="s">
        <v>469</v>
      </c>
      <c r="C821" s="15" t="s">
        <v>127</v>
      </c>
      <c r="D821" s="15" t="s">
        <v>188</v>
      </c>
      <c r="E821" s="15" t="s">
        <v>1065</v>
      </c>
      <c r="F821" s="66" t="s">
        <v>451</v>
      </c>
      <c r="G821" s="16">
        <v>10000</v>
      </c>
      <c r="H821" s="16">
        <v>10000</v>
      </c>
      <c r="I821" s="73">
        <f t="shared" si="45"/>
        <v>100</v>
      </c>
    </row>
    <row r="822" spans="1:9" ht="117" customHeight="1" x14ac:dyDescent="0.25">
      <c r="A822" s="1" t="s">
        <v>1166</v>
      </c>
      <c r="B822" s="28" t="s">
        <v>983</v>
      </c>
      <c r="C822" s="15" t="s">
        <v>127</v>
      </c>
      <c r="D822" s="15" t="s">
        <v>188</v>
      </c>
      <c r="E822" s="15" t="s">
        <v>984</v>
      </c>
      <c r="F822" s="66"/>
      <c r="G822" s="16">
        <f>G823</f>
        <v>209.3</v>
      </c>
      <c r="H822" s="16">
        <f>H823</f>
        <v>209.3</v>
      </c>
      <c r="I822" s="73">
        <f t="shared" si="45"/>
        <v>100</v>
      </c>
    </row>
    <row r="823" spans="1:9" x14ac:dyDescent="0.25">
      <c r="A823" s="1" t="s">
        <v>1198</v>
      </c>
      <c r="B823" s="40" t="s">
        <v>17</v>
      </c>
      <c r="C823" s="15" t="s">
        <v>127</v>
      </c>
      <c r="D823" s="15" t="s">
        <v>188</v>
      </c>
      <c r="E823" s="15" t="s">
        <v>984</v>
      </c>
      <c r="F823" s="66" t="s">
        <v>18</v>
      </c>
      <c r="G823" s="16">
        <f>G824</f>
        <v>209.3</v>
      </c>
      <c r="H823" s="16">
        <f>H824</f>
        <v>209.3</v>
      </c>
      <c r="I823" s="73">
        <f t="shared" si="45"/>
        <v>100</v>
      </c>
    </row>
    <row r="824" spans="1:9" x14ac:dyDescent="0.25">
      <c r="A824" s="1" t="s">
        <v>1199</v>
      </c>
      <c r="B824" s="40" t="s">
        <v>469</v>
      </c>
      <c r="C824" s="15" t="s">
        <v>127</v>
      </c>
      <c r="D824" s="15" t="s">
        <v>188</v>
      </c>
      <c r="E824" s="15" t="s">
        <v>984</v>
      </c>
      <c r="F824" s="66" t="s">
        <v>451</v>
      </c>
      <c r="G824" s="16">
        <v>209.3</v>
      </c>
      <c r="H824" s="16">
        <v>209.3</v>
      </c>
      <c r="I824" s="73">
        <f t="shared" si="45"/>
        <v>100</v>
      </c>
    </row>
    <row r="825" spans="1:9" ht="111" customHeight="1" x14ac:dyDescent="0.25">
      <c r="A825" s="1" t="s">
        <v>35</v>
      </c>
      <c r="B825" s="40" t="s">
        <v>985</v>
      </c>
      <c r="C825" s="15" t="s">
        <v>127</v>
      </c>
      <c r="D825" s="15" t="s">
        <v>188</v>
      </c>
      <c r="E825" s="15" t="s">
        <v>986</v>
      </c>
      <c r="F825" s="66"/>
      <c r="G825" s="16">
        <f>G826</f>
        <v>2235.5</v>
      </c>
      <c r="H825" s="16">
        <f>H826</f>
        <v>2235.5</v>
      </c>
      <c r="I825" s="73">
        <f t="shared" si="45"/>
        <v>100</v>
      </c>
    </row>
    <row r="826" spans="1:9" x14ac:dyDescent="0.25">
      <c r="A826" s="1" t="s">
        <v>1200</v>
      </c>
      <c r="B826" s="40" t="s">
        <v>17</v>
      </c>
      <c r="C826" s="15" t="s">
        <v>127</v>
      </c>
      <c r="D826" s="15" t="s">
        <v>188</v>
      </c>
      <c r="E826" s="15" t="s">
        <v>986</v>
      </c>
      <c r="F826" s="66" t="s">
        <v>18</v>
      </c>
      <c r="G826" s="16">
        <f>G827</f>
        <v>2235.5</v>
      </c>
      <c r="H826" s="16">
        <f>H827</f>
        <v>2235.5</v>
      </c>
      <c r="I826" s="73">
        <f t="shared" si="45"/>
        <v>100</v>
      </c>
    </row>
    <row r="827" spans="1:9" x14ac:dyDescent="0.25">
      <c r="A827" s="1" t="s">
        <v>1201</v>
      </c>
      <c r="B827" s="40" t="s">
        <v>469</v>
      </c>
      <c r="C827" s="15" t="s">
        <v>127</v>
      </c>
      <c r="D827" s="15" t="s">
        <v>188</v>
      </c>
      <c r="E827" s="15" t="s">
        <v>986</v>
      </c>
      <c r="F827" s="66" t="s">
        <v>451</v>
      </c>
      <c r="G827" s="16">
        <v>2235.5</v>
      </c>
      <c r="H827" s="16">
        <v>2235.5</v>
      </c>
      <c r="I827" s="73">
        <f t="shared" si="45"/>
        <v>100</v>
      </c>
    </row>
    <row r="828" spans="1:9" x14ac:dyDescent="0.25">
      <c r="A828" s="1" t="s">
        <v>1202</v>
      </c>
      <c r="B828" s="44" t="s">
        <v>189</v>
      </c>
      <c r="C828" s="19" t="s">
        <v>127</v>
      </c>
      <c r="D828" s="19" t="s">
        <v>190</v>
      </c>
      <c r="E828" s="19"/>
      <c r="F828" s="67"/>
      <c r="G828" s="11">
        <f>G829+G835+G843</f>
        <v>9635.85</v>
      </c>
      <c r="H828" s="11">
        <f>H829+H835+H843</f>
        <v>9301.4499999999989</v>
      </c>
      <c r="I828" s="73">
        <f t="shared" si="45"/>
        <v>96.529626343290929</v>
      </c>
    </row>
    <row r="829" spans="1:9" x14ac:dyDescent="0.25">
      <c r="A829" s="1" t="s">
        <v>1203</v>
      </c>
      <c r="B829" s="40" t="s">
        <v>191</v>
      </c>
      <c r="C829" s="15" t="s">
        <v>127</v>
      </c>
      <c r="D829" s="15" t="s">
        <v>192</v>
      </c>
      <c r="E829" s="15"/>
      <c r="F829" s="66"/>
      <c r="G829" s="16">
        <f t="shared" ref="G829:H833" si="50">G830</f>
        <v>1874.1</v>
      </c>
      <c r="H829" s="16">
        <f t="shared" si="50"/>
        <v>1874.1</v>
      </c>
      <c r="I829" s="73">
        <f t="shared" si="45"/>
        <v>100</v>
      </c>
    </row>
    <row r="830" spans="1:9" ht="78.75" x14ac:dyDescent="0.25">
      <c r="A830" s="1" t="s">
        <v>1204</v>
      </c>
      <c r="B830" s="28" t="s">
        <v>208</v>
      </c>
      <c r="C830" s="15" t="s">
        <v>127</v>
      </c>
      <c r="D830" s="15" t="s">
        <v>192</v>
      </c>
      <c r="E830" s="15" t="s">
        <v>734</v>
      </c>
      <c r="F830" s="66"/>
      <c r="G830" s="16">
        <f t="shared" si="50"/>
        <v>1874.1</v>
      </c>
      <c r="H830" s="16">
        <f t="shared" si="50"/>
        <v>1874.1</v>
      </c>
      <c r="I830" s="73">
        <f t="shared" si="45"/>
        <v>100</v>
      </c>
    </row>
    <row r="831" spans="1:9" ht="47.25" x14ac:dyDescent="0.25">
      <c r="A831" s="1" t="s">
        <v>1205</v>
      </c>
      <c r="B831" s="28" t="s">
        <v>227</v>
      </c>
      <c r="C831" s="15" t="s">
        <v>127</v>
      </c>
      <c r="D831" s="15" t="s">
        <v>192</v>
      </c>
      <c r="E831" s="15" t="s">
        <v>753</v>
      </c>
      <c r="F831" s="66"/>
      <c r="G831" s="16">
        <f t="shared" si="50"/>
        <v>1874.1</v>
      </c>
      <c r="H831" s="16">
        <f t="shared" si="50"/>
        <v>1874.1</v>
      </c>
      <c r="I831" s="73">
        <f t="shared" si="45"/>
        <v>100</v>
      </c>
    </row>
    <row r="832" spans="1:9" ht="157.5" customHeight="1" x14ac:dyDescent="0.25">
      <c r="A832" s="1" t="s">
        <v>1206</v>
      </c>
      <c r="B832" s="28" t="s">
        <v>1066</v>
      </c>
      <c r="C832" s="15" t="s">
        <v>127</v>
      </c>
      <c r="D832" s="15" t="s">
        <v>192</v>
      </c>
      <c r="E832" s="15" t="s">
        <v>754</v>
      </c>
      <c r="F832" s="66"/>
      <c r="G832" s="16">
        <f t="shared" si="50"/>
        <v>1874.1</v>
      </c>
      <c r="H832" s="16">
        <f t="shared" si="50"/>
        <v>1874.1</v>
      </c>
      <c r="I832" s="73">
        <f t="shared" si="45"/>
        <v>100</v>
      </c>
    </row>
    <row r="833" spans="1:9" x14ac:dyDescent="0.25">
      <c r="A833" s="1" t="s">
        <v>1207</v>
      </c>
      <c r="B833" s="40" t="s">
        <v>17</v>
      </c>
      <c r="C833" s="15" t="s">
        <v>127</v>
      </c>
      <c r="D833" s="15" t="s">
        <v>192</v>
      </c>
      <c r="E833" s="15" t="s">
        <v>754</v>
      </c>
      <c r="F833" s="66" t="s">
        <v>18</v>
      </c>
      <c r="G833" s="16">
        <f t="shared" si="50"/>
        <v>1874.1</v>
      </c>
      <c r="H833" s="16">
        <f t="shared" si="50"/>
        <v>1874.1</v>
      </c>
      <c r="I833" s="73">
        <f t="shared" si="45"/>
        <v>100</v>
      </c>
    </row>
    <row r="834" spans="1:9" x14ac:dyDescent="0.25">
      <c r="A834" s="1" t="s">
        <v>1208</v>
      </c>
      <c r="B834" s="40" t="s">
        <v>19</v>
      </c>
      <c r="C834" s="15" t="s">
        <v>127</v>
      </c>
      <c r="D834" s="15" t="s">
        <v>192</v>
      </c>
      <c r="E834" s="15" t="s">
        <v>754</v>
      </c>
      <c r="F834" s="66" t="s">
        <v>20</v>
      </c>
      <c r="G834" s="16">
        <f>1554.3+319.8</f>
        <v>1874.1</v>
      </c>
      <c r="H834" s="16">
        <f>1554.3+319.8</f>
        <v>1874.1</v>
      </c>
      <c r="I834" s="73">
        <f t="shared" si="45"/>
        <v>100</v>
      </c>
    </row>
    <row r="835" spans="1:9" x14ac:dyDescent="0.25">
      <c r="A835" s="1" t="s">
        <v>37</v>
      </c>
      <c r="B835" s="40" t="s">
        <v>1067</v>
      </c>
      <c r="C835" s="15" t="s">
        <v>127</v>
      </c>
      <c r="D835" s="15" t="s">
        <v>1068</v>
      </c>
      <c r="E835" s="15"/>
      <c r="F835" s="66"/>
      <c r="G835" s="16">
        <f>G836+G840</f>
        <v>2481.75</v>
      </c>
      <c r="H835" s="16">
        <f>H836+H840</f>
        <v>2174.4899999999998</v>
      </c>
      <c r="I835" s="73">
        <f t="shared" si="45"/>
        <v>87.61922030825022</v>
      </c>
    </row>
    <row r="836" spans="1:9" ht="47.25" x14ac:dyDescent="0.25">
      <c r="A836" s="1" t="s">
        <v>39</v>
      </c>
      <c r="B836" s="28" t="s">
        <v>207</v>
      </c>
      <c r="C836" s="15" t="s">
        <v>127</v>
      </c>
      <c r="D836" s="15" t="s">
        <v>1068</v>
      </c>
      <c r="E836" s="15" t="s">
        <v>721</v>
      </c>
      <c r="F836" s="66"/>
      <c r="G836" s="16">
        <f t="shared" ref="G836:H838" si="51">G837</f>
        <v>2271.75</v>
      </c>
      <c r="H836" s="16">
        <f t="shared" si="51"/>
        <v>1965.6</v>
      </c>
      <c r="I836" s="73">
        <f t="shared" si="45"/>
        <v>86.523605150214593</v>
      </c>
    </row>
    <row r="837" spans="1:9" ht="115.5" customHeight="1" x14ac:dyDescent="0.25">
      <c r="A837" s="1" t="s">
        <v>42</v>
      </c>
      <c r="B837" s="40" t="s">
        <v>1069</v>
      </c>
      <c r="C837" s="15" t="s">
        <v>127</v>
      </c>
      <c r="D837" s="15" t="s">
        <v>1068</v>
      </c>
      <c r="E837" s="15" t="s">
        <v>1070</v>
      </c>
      <c r="F837" s="66"/>
      <c r="G837" s="16">
        <f t="shared" si="51"/>
        <v>2271.75</v>
      </c>
      <c r="H837" s="16">
        <f t="shared" si="51"/>
        <v>1965.6</v>
      </c>
      <c r="I837" s="73">
        <f t="shared" si="45"/>
        <v>86.523605150214593</v>
      </c>
    </row>
    <row r="838" spans="1:9" x14ac:dyDescent="0.25">
      <c r="A838" s="1" t="s">
        <v>1209</v>
      </c>
      <c r="B838" s="40" t="s">
        <v>17</v>
      </c>
      <c r="C838" s="15" t="s">
        <v>127</v>
      </c>
      <c r="D838" s="15" t="s">
        <v>1068</v>
      </c>
      <c r="E838" s="15" t="s">
        <v>1070</v>
      </c>
      <c r="F838" s="66" t="s">
        <v>18</v>
      </c>
      <c r="G838" s="16">
        <f t="shared" si="51"/>
        <v>2271.75</v>
      </c>
      <c r="H838" s="16">
        <f t="shared" si="51"/>
        <v>1965.6</v>
      </c>
      <c r="I838" s="73">
        <f t="shared" si="45"/>
        <v>86.523605150214593</v>
      </c>
    </row>
    <row r="839" spans="1:9" x14ac:dyDescent="0.25">
      <c r="A839" s="1" t="s">
        <v>1210</v>
      </c>
      <c r="B839" s="40" t="s">
        <v>469</v>
      </c>
      <c r="C839" s="15" t="s">
        <v>127</v>
      </c>
      <c r="D839" s="15" t="s">
        <v>1068</v>
      </c>
      <c r="E839" s="15" t="s">
        <v>1070</v>
      </c>
      <c r="F839" s="66" t="s">
        <v>451</v>
      </c>
      <c r="G839" s="16">
        <v>2271.75</v>
      </c>
      <c r="H839" s="72">
        <v>1965.6</v>
      </c>
      <c r="I839" s="73">
        <f t="shared" si="45"/>
        <v>86.523605150214593</v>
      </c>
    </row>
    <row r="840" spans="1:9" ht="108.75" customHeight="1" x14ac:dyDescent="0.25">
      <c r="A840" s="1" t="s">
        <v>1211</v>
      </c>
      <c r="B840" s="40" t="s">
        <v>1071</v>
      </c>
      <c r="C840" s="15" t="s">
        <v>127</v>
      </c>
      <c r="D840" s="15" t="s">
        <v>1068</v>
      </c>
      <c r="E840" s="15" t="s">
        <v>1072</v>
      </c>
      <c r="F840" s="66"/>
      <c r="G840" s="16">
        <f>G841</f>
        <v>210</v>
      </c>
      <c r="H840" s="16">
        <f>H841</f>
        <v>208.89</v>
      </c>
      <c r="I840" s="73">
        <f t="shared" si="45"/>
        <v>99.471428571428575</v>
      </c>
    </row>
    <row r="841" spans="1:9" x14ac:dyDescent="0.25">
      <c r="A841" s="1" t="s">
        <v>1212</v>
      </c>
      <c r="B841" s="40" t="s">
        <v>17</v>
      </c>
      <c r="C841" s="15" t="s">
        <v>127</v>
      </c>
      <c r="D841" s="15" t="s">
        <v>1068</v>
      </c>
      <c r="E841" s="15" t="s">
        <v>1072</v>
      </c>
      <c r="F841" s="66" t="s">
        <v>18</v>
      </c>
      <c r="G841" s="16">
        <f>G842</f>
        <v>210</v>
      </c>
      <c r="H841" s="16">
        <f>H842</f>
        <v>208.89</v>
      </c>
      <c r="I841" s="73">
        <f t="shared" ref="I841:I889" si="52">H841*100/G841</f>
        <v>99.471428571428575</v>
      </c>
    </row>
    <row r="842" spans="1:9" x14ac:dyDescent="0.25">
      <c r="A842" s="1" t="s">
        <v>1213</v>
      </c>
      <c r="B842" s="40" t="s">
        <v>469</v>
      </c>
      <c r="C842" s="15" t="s">
        <v>127</v>
      </c>
      <c r="D842" s="15" t="s">
        <v>1068</v>
      </c>
      <c r="E842" s="15" t="s">
        <v>1072</v>
      </c>
      <c r="F842" s="66" t="s">
        <v>451</v>
      </c>
      <c r="G842" s="16">
        <v>210</v>
      </c>
      <c r="H842" s="69">
        <v>208.89</v>
      </c>
      <c r="I842" s="73">
        <f t="shared" si="52"/>
        <v>99.471428571428575</v>
      </c>
    </row>
    <row r="843" spans="1:9" ht="31.5" x14ac:dyDescent="0.25">
      <c r="A843" s="1" t="s">
        <v>1214</v>
      </c>
      <c r="B843" s="40" t="s">
        <v>1073</v>
      </c>
      <c r="C843" s="15" t="s">
        <v>127</v>
      </c>
      <c r="D843" s="15" t="s">
        <v>197</v>
      </c>
      <c r="E843" s="15"/>
      <c r="F843" s="66"/>
      <c r="G843" s="16">
        <f t="shared" ref="G843:H847" si="53">G844</f>
        <v>5280</v>
      </c>
      <c r="H843" s="16">
        <f t="shared" si="53"/>
        <v>5252.86</v>
      </c>
      <c r="I843" s="73">
        <f t="shared" si="52"/>
        <v>99.485984848484847</v>
      </c>
    </row>
    <row r="844" spans="1:9" ht="78.75" x14ac:dyDescent="0.25">
      <c r="A844" s="1" t="s">
        <v>1215</v>
      </c>
      <c r="B844" s="28" t="s">
        <v>208</v>
      </c>
      <c r="C844" s="15" t="s">
        <v>127</v>
      </c>
      <c r="D844" s="15" t="s">
        <v>197</v>
      </c>
      <c r="E844" s="15" t="s">
        <v>734</v>
      </c>
      <c r="F844" s="66"/>
      <c r="G844" s="16">
        <f t="shared" si="53"/>
        <v>5280</v>
      </c>
      <c r="H844" s="16">
        <f t="shared" si="53"/>
        <v>5252.86</v>
      </c>
      <c r="I844" s="73">
        <f t="shared" si="52"/>
        <v>99.485984848484847</v>
      </c>
    </row>
    <row r="845" spans="1:9" ht="47.25" x14ac:dyDescent="0.25">
      <c r="A845" s="1" t="s">
        <v>1216</v>
      </c>
      <c r="B845" s="28" t="s">
        <v>227</v>
      </c>
      <c r="C845" s="15" t="s">
        <v>127</v>
      </c>
      <c r="D845" s="15" t="s">
        <v>197</v>
      </c>
      <c r="E845" s="15" t="s">
        <v>753</v>
      </c>
      <c r="F845" s="66"/>
      <c r="G845" s="16">
        <f t="shared" si="53"/>
        <v>5280</v>
      </c>
      <c r="H845" s="16">
        <f t="shared" si="53"/>
        <v>5252.86</v>
      </c>
      <c r="I845" s="73">
        <f t="shared" si="52"/>
        <v>99.485984848484847</v>
      </c>
    </row>
    <row r="846" spans="1:9" ht="316.5" customHeight="1" x14ac:dyDescent="0.25">
      <c r="A846" s="1" t="s">
        <v>1217</v>
      </c>
      <c r="B846" s="40" t="s">
        <v>1021</v>
      </c>
      <c r="C846" s="15" t="s">
        <v>127</v>
      </c>
      <c r="D846" s="15" t="s">
        <v>197</v>
      </c>
      <c r="E846" s="15" t="s">
        <v>1022</v>
      </c>
      <c r="F846" s="66"/>
      <c r="G846" s="16">
        <f t="shared" si="53"/>
        <v>5280</v>
      </c>
      <c r="H846" s="16">
        <f t="shared" si="53"/>
        <v>5252.86</v>
      </c>
      <c r="I846" s="73">
        <f t="shared" si="52"/>
        <v>99.485984848484847</v>
      </c>
    </row>
    <row r="847" spans="1:9" x14ac:dyDescent="0.25">
      <c r="A847" s="1" t="s">
        <v>1218</v>
      </c>
      <c r="B847" s="40" t="s">
        <v>17</v>
      </c>
      <c r="C847" s="15" t="s">
        <v>127</v>
      </c>
      <c r="D847" s="15" t="s">
        <v>197</v>
      </c>
      <c r="E847" s="15" t="s">
        <v>1022</v>
      </c>
      <c r="F847" s="66" t="s">
        <v>18</v>
      </c>
      <c r="G847" s="16">
        <f t="shared" si="53"/>
        <v>5280</v>
      </c>
      <c r="H847" s="16">
        <f t="shared" si="53"/>
        <v>5252.86</v>
      </c>
      <c r="I847" s="73">
        <f t="shared" si="52"/>
        <v>99.485984848484847</v>
      </c>
    </row>
    <row r="848" spans="1:9" x14ac:dyDescent="0.25">
      <c r="A848" s="1" t="s">
        <v>1219</v>
      </c>
      <c r="B848" s="40" t="s">
        <v>469</v>
      </c>
      <c r="C848" s="15" t="s">
        <v>127</v>
      </c>
      <c r="D848" s="15" t="s">
        <v>197</v>
      </c>
      <c r="E848" s="15" t="s">
        <v>1022</v>
      </c>
      <c r="F848" s="66" t="s">
        <v>451</v>
      </c>
      <c r="G848" s="16">
        <v>5280</v>
      </c>
      <c r="H848" s="69">
        <v>5252.86</v>
      </c>
      <c r="I848" s="73">
        <f t="shared" si="52"/>
        <v>99.485984848484847</v>
      </c>
    </row>
    <row r="849" spans="1:9" x14ac:dyDescent="0.25">
      <c r="A849" s="1" t="s">
        <v>1220</v>
      </c>
      <c r="B849" s="8" t="s">
        <v>200</v>
      </c>
      <c r="C849" s="32">
        <v>910</v>
      </c>
      <c r="D849" s="31" t="s">
        <v>201</v>
      </c>
      <c r="E849" s="31"/>
      <c r="F849" s="66"/>
      <c r="G849" s="16">
        <f t="shared" ref="G849:H854" si="54">G850</f>
        <v>68</v>
      </c>
      <c r="H849" s="16">
        <f t="shared" si="54"/>
        <v>45.54</v>
      </c>
      <c r="I849" s="73">
        <f t="shared" si="52"/>
        <v>66.970588235294116</v>
      </c>
    </row>
    <row r="850" spans="1:9" x14ac:dyDescent="0.25">
      <c r="A850" s="1" t="s">
        <v>1221</v>
      </c>
      <c r="B850" s="12" t="s">
        <v>202</v>
      </c>
      <c r="C850" s="15" t="s">
        <v>127</v>
      </c>
      <c r="D850" s="13" t="s">
        <v>203</v>
      </c>
      <c r="E850" s="13"/>
      <c r="F850" s="66"/>
      <c r="G850" s="16">
        <f t="shared" si="54"/>
        <v>68</v>
      </c>
      <c r="H850" s="16">
        <f t="shared" si="54"/>
        <v>45.54</v>
      </c>
      <c r="I850" s="73">
        <f t="shared" si="52"/>
        <v>66.970588235294116</v>
      </c>
    </row>
    <row r="851" spans="1:9" ht="31.5" x14ac:dyDescent="0.25">
      <c r="A851" s="1" t="s">
        <v>1222</v>
      </c>
      <c r="B851" s="28" t="s">
        <v>767</v>
      </c>
      <c r="C851" s="15" t="s">
        <v>127</v>
      </c>
      <c r="D851" s="13" t="s">
        <v>203</v>
      </c>
      <c r="E851" s="13" t="s">
        <v>755</v>
      </c>
      <c r="F851" s="66"/>
      <c r="G851" s="16">
        <f t="shared" si="54"/>
        <v>68</v>
      </c>
      <c r="H851" s="16">
        <f t="shared" si="54"/>
        <v>45.54</v>
      </c>
      <c r="I851" s="73">
        <f t="shared" si="52"/>
        <v>66.970588235294116</v>
      </c>
    </row>
    <row r="852" spans="1:9" ht="47.25" x14ac:dyDescent="0.25">
      <c r="A852" s="1" t="s">
        <v>1223</v>
      </c>
      <c r="B852" s="22" t="s">
        <v>231</v>
      </c>
      <c r="C852" s="15" t="s">
        <v>127</v>
      </c>
      <c r="D852" s="13" t="s">
        <v>203</v>
      </c>
      <c r="E852" s="13" t="s">
        <v>768</v>
      </c>
      <c r="F852" s="66"/>
      <c r="G852" s="16">
        <f t="shared" si="54"/>
        <v>68</v>
      </c>
      <c r="H852" s="16">
        <f t="shared" si="54"/>
        <v>45.54</v>
      </c>
      <c r="I852" s="73">
        <f t="shared" si="52"/>
        <v>66.970588235294116</v>
      </c>
    </row>
    <row r="853" spans="1:9" ht="141.75" x14ac:dyDescent="0.25">
      <c r="A853" s="1" t="s">
        <v>1224</v>
      </c>
      <c r="B853" s="28" t="s">
        <v>771</v>
      </c>
      <c r="C853" s="15" t="s">
        <v>127</v>
      </c>
      <c r="D853" s="13" t="s">
        <v>203</v>
      </c>
      <c r="E853" s="13" t="s">
        <v>772</v>
      </c>
      <c r="F853" s="60"/>
      <c r="G853" s="16">
        <f t="shared" si="54"/>
        <v>68</v>
      </c>
      <c r="H853" s="16">
        <f t="shared" si="54"/>
        <v>45.54</v>
      </c>
      <c r="I853" s="73">
        <f t="shared" si="52"/>
        <v>66.970588235294116</v>
      </c>
    </row>
    <row r="854" spans="1:9" x14ac:dyDescent="0.25">
      <c r="A854" s="1" t="s">
        <v>1225</v>
      </c>
      <c r="B854" s="40" t="s">
        <v>17</v>
      </c>
      <c r="C854" s="15" t="s">
        <v>127</v>
      </c>
      <c r="D854" s="13" t="s">
        <v>203</v>
      </c>
      <c r="E854" s="13" t="s">
        <v>772</v>
      </c>
      <c r="F854" s="60">
        <v>500</v>
      </c>
      <c r="G854" s="16">
        <f t="shared" si="54"/>
        <v>68</v>
      </c>
      <c r="H854" s="16">
        <f t="shared" si="54"/>
        <v>45.54</v>
      </c>
      <c r="I854" s="73">
        <f t="shared" si="52"/>
        <v>66.970588235294116</v>
      </c>
    </row>
    <row r="855" spans="1:9" x14ac:dyDescent="0.25">
      <c r="A855" s="1" t="s">
        <v>1226</v>
      </c>
      <c r="B855" s="40" t="s">
        <v>469</v>
      </c>
      <c r="C855" s="15" t="s">
        <v>127</v>
      </c>
      <c r="D855" s="13" t="s">
        <v>203</v>
      </c>
      <c r="E855" s="13" t="s">
        <v>772</v>
      </c>
      <c r="F855" s="60">
        <v>520</v>
      </c>
      <c r="G855" s="16">
        <v>68</v>
      </c>
      <c r="H855" s="69">
        <v>45.54</v>
      </c>
      <c r="I855" s="73">
        <f t="shared" si="52"/>
        <v>66.970588235294116</v>
      </c>
    </row>
    <row r="856" spans="1:9" ht="51.75" customHeight="1" x14ac:dyDescent="0.25">
      <c r="A856" s="1" t="s">
        <v>1227</v>
      </c>
      <c r="B856" s="46" t="s">
        <v>902</v>
      </c>
      <c r="C856" s="19" t="s">
        <v>127</v>
      </c>
      <c r="D856" s="19" t="s">
        <v>142</v>
      </c>
      <c r="E856" s="19"/>
      <c r="F856" s="63"/>
      <c r="G856" s="11">
        <f>G857+G866+G872</f>
        <v>58757.130000000005</v>
      </c>
      <c r="H856" s="11">
        <f>H857+H866+H872</f>
        <v>58561.180000000008</v>
      </c>
      <c r="I856" s="73">
        <f t="shared" si="52"/>
        <v>99.666508558195417</v>
      </c>
    </row>
    <row r="857" spans="1:9" ht="47.25" x14ac:dyDescent="0.25">
      <c r="A857" s="1" t="s">
        <v>1228</v>
      </c>
      <c r="B857" s="43" t="s">
        <v>143</v>
      </c>
      <c r="C857" s="15" t="s">
        <v>127</v>
      </c>
      <c r="D857" s="15" t="s">
        <v>144</v>
      </c>
      <c r="E857" s="15"/>
      <c r="F857" s="65"/>
      <c r="G857" s="16">
        <f>G858</f>
        <v>29756.230000000003</v>
      </c>
      <c r="H857" s="16">
        <f>H858</f>
        <v>29756.230000000003</v>
      </c>
      <c r="I857" s="73">
        <f t="shared" si="52"/>
        <v>100</v>
      </c>
    </row>
    <row r="858" spans="1:9" ht="31.5" x14ac:dyDescent="0.25">
      <c r="A858" s="1" t="s">
        <v>1229</v>
      </c>
      <c r="B858" s="17" t="s">
        <v>126</v>
      </c>
      <c r="C858" s="15" t="s">
        <v>127</v>
      </c>
      <c r="D858" s="15" t="s">
        <v>144</v>
      </c>
      <c r="E858" s="15" t="s">
        <v>779</v>
      </c>
      <c r="F858" s="65"/>
      <c r="G858" s="16">
        <f>G859</f>
        <v>29756.230000000003</v>
      </c>
      <c r="H858" s="16">
        <f>H859</f>
        <v>29756.230000000003</v>
      </c>
      <c r="I858" s="73">
        <f t="shared" si="52"/>
        <v>100</v>
      </c>
    </row>
    <row r="859" spans="1:9" ht="78.75" x14ac:dyDescent="0.25">
      <c r="A859" s="1" t="s">
        <v>1230</v>
      </c>
      <c r="B859" s="17" t="s">
        <v>896</v>
      </c>
      <c r="C859" s="21">
        <v>910</v>
      </c>
      <c r="D859" s="15" t="s">
        <v>144</v>
      </c>
      <c r="E859" s="15" t="s">
        <v>786</v>
      </c>
      <c r="F859" s="65"/>
      <c r="G859" s="16">
        <f>G860+G863</f>
        <v>29756.230000000003</v>
      </c>
      <c r="H859" s="16">
        <f>H860+H863</f>
        <v>29756.230000000003</v>
      </c>
      <c r="I859" s="73">
        <f t="shared" si="52"/>
        <v>100</v>
      </c>
    </row>
    <row r="860" spans="1:9" ht="160.15" customHeight="1" x14ac:dyDescent="0.25">
      <c r="A860" s="1" t="s">
        <v>1231</v>
      </c>
      <c r="B860" s="43" t="s">
        <v>897</v>
      </c>
      <c r="C860" s="21">
        <v>910</v>
      </c>
      <c r="D860" s="15" t="s">
        <v>144</v>
      </c>
      <c r="E860" s="15" t="s">
        <v>787</v>
      </c>
      <c r="F860" s="65"/>
      <c r="G860" s="16">
        <f>G861</f>
        <v>22752.33</v>
      </c>
      <c r="H860" s="16">
        <f>H861</f>
        <v>22752.33</v>
      </c>
      <c r="I860" s="73">
        <f t="shared" si="52"/>
        <v>99.999999999999986</v>
      </c>
    </row>
    <row r="861" spans="1:9" x14ac:dyDescent="0.25">
      <c r="A861" s="1" t="s">
        <v>1232</v>
      </c>
      <c r="B861" s="43" t="s">
        <v>17</v>
      </c>
      <c r="C861" s="21">
        <v>910</v>
      </c>
      <c r="D861" s="15" t="s">
        <v>144</v>
      </c>
      <c r="E861" s="15" t="s">
        <v>787</v>
      </c>
      <c r="F861" s="65">
        <v>500</v>
      </c>
      <c r="G861" s="16">
        <f>G862</f>
        <v>22752.33</v>
      </c>
      <c r="H861" s="16">
        <f>H862</f>
        <v>22752.33</v>
      </c>
      <c r="I861" s="73">
        <f t="shared" si="52"/>
        <v>99.999999999999986</v>
      </c>
    </row>
    <row r="862" spans="1:9" x14ac:dyDescent="0.25">
      <c r="A862" s="1" t="s">
        <v>1233</v>
      </c>
      <c r="B862" s="43" t="s">
        <v>145</v>
      </c>
      <c r="C862" s="21">
        <v>910</v>
      </c>
      <c r="D862" s="15" t="s">
        <v>144</v>
      </c>
      <c r="E862" s="15" t="s">
        <v>787</v>
      </c>
      <c r="F862" s="65">
        <v>510</v>
      </c>
      <c r="G862" s="16">
        <v>22752.33</v>
      </c>
      <c r="H862" s="69">
        <v>22752.33</v>
      </c>
      <c r="I862" s="73">
        <f t="shared" si="52"/>
        <v>99.999999999999986</v>
      </c>
    </row>
    <row r="863" spans="1:9" ht="237.75" customHeight="1" x14ac:dyDescent="0.25">
      <c r="A863" s="1" t="s">
        <v>1234</v>
      </c>
      <c r="B863" s="43" t="s">
        <v>898</v>
      </c>
      <c r="C863" s="15" t="s">
        <v>127</v>
      </c>
      <c r="D863" s="15" t="s">
        <v>144</v>
      </c>
      <c r="E863" s="15" t="s">
        <v>788</v>
      </c>
      <c r="F863" s="65"/>
      <c r="G863" s="16">
        <f>G864</f>
        <v>7003.9</v>
      </c>
      <c r="H863" s="16">
        <f>H864</f>
        <v>7003.9</v>
      </c>
      <c r="I863" s="73">
        <f t="shared" si="52"/>
        <v>100</v>
      </c>
    </row>
    <row r="864" spans="1:9" x14ac:dyDescent="0.25">
      <c r="A864" s="1" t="s">
        <v>1235</v>
      </c>
      <c r="B864" s="43" t="s">
        <v>17</v>
      </c>
      <c r="C864" s="21">
        <v>910</v>
      </c>
      <c r="D864" s="15" t="s">
        <v>144</v>
      </c>
      <c r="E864" s="15" t="s">
        <v>788</v>
      </c>
      <c r="F864" s="65">
        <v>500</v>
      </c>
      <c r="G864" s="16">
        <f>G865</f>
        <v>7003.9</v>
      </c>
      <c r="H864" s="16">
        <f>H865</f>
        <v>7003.9</v>
      </c>
      <c r="I864" s="73">
        <f t="shared" si="52"/>
        <v>100</v>
      </c>
    </row>
    <row r="865" spans="1:9" x14ac:dyDescent="0.25">
      <c r="A865" s="1" t="s">
        <v>1236</v>
      </c>
      <c r="B865" s="43" t="s">
        <v>145</v>
      </c>
      <c r="C865" s="21">
        <v>910</v>
      </c>
      <c r="D865" s="15" t="s">
        <v>144</v>
      </c>
      <c r="E865" s="15" t="s">
        <v>788</v>
      </c>
      <c r="F865" s="65">
        <v>510</v>
      </c>
      <c r="G865" s="16">
        <v>7003.9</v>
      </c>
      <c r="H865" s="72">
        <v>7003.9</v>
      </c>
      <c r="I865" s="73">
        <f t="shared" si="52"/>
        <v>100</v>
      </c>
    </row>
    <row r="866" spans="1:9" ht="31.5" x14ac:dyDescent="0.25">
      <c r="A866" s="1" t="s">
        <v>1237</v>
      </c>
      <c r="B866" s="43" t="s">
        <v>892</v>
      </c>
      <c r="C866" s="21">
        <v>910</v>
      </c>
      <c r="D866" s="15" t="s">
        <v>575</v>
      </c>
      <c r="E866" s="15"/>
      <c r="F866" s="65"/>
      <c r="G866" s="16">
        <f>G867+G878+G884+G881+G887</f>
        <v>29000.9</v>
      </c>
      <c r="H866" s="16">
        <f>H867+H878+H884+H881+H887</f>
        <v>28804.95</v>
      </c>
      <c r="I866" s="73">
        <f t="shared" si="52"/>
        <v>99.324331313855765</v>
      </c>
    </row>
    <row r="867" spans="1:9" ht="33.6" customHeight="1" x14ac:dyDescent="0.25">
      <c r="A867" s="1" t="s">
        <v>1238</v>
      </c>
      <c r="B867" s="17" t="s">
        <v>126</v>
      </c>
      <c r="C867" s="15" t="s">
        <v>127</v>
      </c>
      <c r="D867" s="15" t="s">
        <v>575</v>
      </c>
      <c r="E867" s="15" t="s">
        <v>779</v>
      </c>
      <c r="F867" s="65"/>
      <c r="G867" s="16">
        <f t="shared" ref="G867:H870" si="55">G868</f>
        <v>25990.14</v>
      </c>
      <c r="H867" s="16">
        <f t="shared" si="55"/>
        <v>25990.14</v>
      </c>
      <c r="I867" s="73">
        <f t="shared" si="52"/>
        <v>100</v>
      </c>
    </row>
    <row r="868" spans="1:9" ht="78.75" x14ac:dyDescent="0.25">
      <c r="A868" s="1" t="s">
        <v>1239</v>
      </c>
      <c r="B868" s="17" t="s">
        <v>896</v>
      </c>
      <c r="C868" s="21">
        <v>910</v>
      </c>
      <c r="D868" s="15" t="s">
        <v>575</v>
      </c>
      <c r="E868" s="15" t="s">
        <v>786</v>
      </c>
      <c r="F868" s="65"/>
      <c r="G868" s="16">
        <f t="shared" si="55"/>
        <v>25990.14</v>
      </c>
      <c r="H868" s="16">
        <f t="shared" si="55"/>
        <v>25990.14</v>
      </c>
      <c r="I868" s="73">
        <f t="shared" si="52"/>
        <v>100</v>
      </c>
    </row>
    <row r="869" spans="1:9" ht="157.5" x14ac:dyDescent="0.25">
      <c r="A869" s="1" t="s">
        <v>1240</v>
      </c>
      <c r="B869" s="43" t="s">
        <v>962</v>
      </c>
      <c r="C869" s="15" t="s">
        <v>127</v>
      </c>
      <c r="D869" s="15" t="s">
        <v>575</v>
      </c>
      <c r="E869" s="15" t="s">
        <v>789</v>
      </c>
      <c r="F869" s="65"/>
      <c r="G869" s="16">
        <f t="shared" si="55"/>
        <v>25990.14</v>
      </c>
      <c r="H869" s="16">
        <f t="shared" si="55"/>
        <v>25990.14</v>
      </c>
      <c r="I869" s="73">
        <f t="shared" si="52"/>
        <v>100</v>
      </c>
    </row>
    <row r="870" spans="1:9" x14ac:dyDescent="0.25">
      <c r="A870" s="1" t="s">
        <v>1241</v>
      </c>
      <c r="B870" s="43" t="s">
        <v>17</v>
      </c>
      <c r="C870" s="21">
        <v>910</v>
      </c>
      <c r="D870" s="15" t="s">
        <v>575</v>
      </c>
      <c r="E870" s="15" t="s">
        <v>789</v>
      </c>
      <c r="F870" s="65">
        <v>500</v>
      </c>
      <c r="G870" s="16">
        <f t="shared" si="55"/>
        <v>25990.14</v>
      </c>
      <c r="H870" s="16">
        <f t="shared" si="55"/>
        <v>25990.14</v>
      </c>
      <c r="I870" s="73">
        <f t="shared" si="52"/>
        <v>100</v>
      </c>
    </row>
    <row r="871" spans="1:9" ht="15" customHeight="1" x14ac:dyDescent="0.25">
      <c r="A871" s="1" t="s">
        <v>1242</v>
      </c>
      <c r="B871" s="43" t="s">
        <v>195</v>
      </c>
      <c r="C871" s="21">
        <v>910</v>
      </c>
      <c r="D871" s="15" t="s">
        <v>575</v>
      </c>
      <c r="E871" s="15" t="s">
        <v>789</v>
      </c>
      <c r="F871" s="65">
        <v>540</v>
      </c>
      <c r="G871" s="16">
        <f>22253.59+582.5+300+100+2683+71.05</f>
        <v>25990.14</v>
      </c>
      <c r="H871" s="69">
        <v>25990.14</v>
      </c>
      <c r="I871" s="73">
        <f t="shared" si="52"/>
        <v>100</v>
      </c>
    </row>
    <row r="872" spans="1:9" ht="31.5" hidden="1" x14ac:dyDescent="0.25">
      <c r="A872" s="1" t="s">
        <v>452</v>
      </c>
      <c r="B872" s="43" t="s">
        <v>574</v>
      </c>
      <c r="C872" s="21">
        <v>910</v>
      </c>
      <c r="D872" s="15" t="s">
        <v>575</v>
      </c>
      <c r="E872" s="15"/>
      <c r="F872" s="65"/>
      <c r="G872" s="16">
        <f>G873</f>
        <v>0</v>
      </c>
      <c r="H872" s="69"/>
      <c r="I872" s="73" t="e">
        <f t="shared" si="52"/>
        <v>#DIV/0!</v>
      </c>
    </row>
    <row r="873" spans="1:9" ht="31.5" hidden="1" x14ac:dyDescent="0.25">
      <c r="A873" s="1" t="s">
        <v>20</v>
      </c>
      <c r="B873" s="40" t="s">
        <v>132</v>
      </c>
      <c r="C873" s="21">
        <v>910</v>
      </c>
      <c r="D873" s="15" t="s">
        <v>575</v>
      </c>
      <c r="E873" s="15" t="s">
        <v>577</v>
      </c>
      <c r="F873" s="65"/>
      <c r="G873" s="16">
        <f>G874</f>
        <v>0</v>
      </c>
      <c r="H873" s="69"/>
      <c r="I873" s="73" t="e">
        <f t="shared" si="52"/>
        <v>#DIV/0!</v>
      </c>
    </row>
    <row r="874" spans="1:9" ht="31.5" hidden="1" x14ac:dyDescent="0.25">
      <c r="A874" s="1" t="s">
        <v>453</v>
      </c>
      <c r="B874" s="40" t="s">
        <v>134</v>
      </c>
      <c r="C874" s="21">
        <v>910</v>
      </c>
      <c r="D874" s="15" t="s">
        <v>575</v>
      </c>
      <c r="E874" s="15" t="s">
        <v>576</v>
      </c>
      <c r="F874" s="65"/>
      <c r="G874" s="16">
        <f>G877</f>
        <v>0</v>
      </c>
      <c r="H874" s="69"/>
      <c r="I874" s="73" t="e">
        <f t="shared" si="52"/>
        <v>#DIV/0!</v>
      </c>
    </row>
    <row r="875" spans="1:9" ht="126.75" hidden="1" customHeight="1" x14ac:dyDescent="0.25">
      <c r="A875" s="1" t="s">
        <v>454</v>
      </c>
      <c r="B875" s="40" t="s">
        <v>578</v>
      </c>
      <c r="C875" s="21">
        <v>910</v>
      </c>
      <c r="D875" s="15" t="s">
        <v>575</v>
      </c>
      <c r="E875" s="15" t="s">
        <v>579</v>
      </c>
      <c r="F875" s="65"/>
      <c r="G875" s="16">
        <f>G876</f>
        <v>0</v>
      </c>
      <c r="H875" s="69"/>
      <c r="I875" s="73" t="e">
        <f t="shared" si="52"/>
        <v>#DIV/0!</v>
      </c>
    </row>
    <row r="876" spans="1:9" hidden="1" x14ac:dyDescent="0.25">
      <c r="A876" s="1" t="s">
        <v>455</v>
      </c>
      <c r="B876" s="43" t="s">
        <v>17</v>
      </c>
      <c r="C876" s="21">
        <v>910</v>
      </c>
      <c r="D876" s="15" t="s">
        <v>575</v>
      </c>
      <c r="E876" s="15" t="s">
        <v>579</v>
      </c>
      <c r="F876" s="65">
        <v>500</v>
      </c>
      <c r="G876" s="16">
        <f>G877</f>
        <v>0</v>
      </c>
      <c r="H876" s="69"/>
      <c r="I876" s="73" t="e">
        <f t="shared" si="52"/>
        <v>#DIV/0!</v>
      </c>
    </row>
    <row r="877" spans="1:9" hidden="1" x14ac:dyDescent="0.25">
      <c r="A877" s="1" t="s">
        <v>456</v>
      </c>
      <c r="B877" s="40" t="s">
        <v>469</v>
      </c>
      <c r="C877" s="21">
        <v>910</v>
      </c>
      <c r="D877" s="15" t="s">
        <v>575</v>
      </c>
      <c r="E877" s="15" t="s">
        <v>579</v>
      </c>
      <c r="F877" s="65">
        <v>520</v>
      </c>
      <c r="G877" s="16"/>
      <c r="H877" s="69"/>
      <c r="I877" s="73" t="e">
        <f t="shared" si="52"/>
        <v>#DIV/0!</v>
      </c>
    </row>
    <row r="878" spans="1:9" ht="141.75" x14ac:dyDescent="0.25">
      <c r="A878" s="1" t="s">
        <v>1243</v>
      </c>
      <c r="B878" s="40" t="s">
        <v>1074</v>
      </c>
      <c r="C878" s="21">
        <v>910</v>
      </c>
      <c r="D878" s="15" t="s">
        <v>575</v>
      </c>
      <c r="E878" s="15" t="s">
        <v>1077</v>
      </c>
      <c r="F878" s="65"/>
      <c r="G878" s="16">
        <f>G879</f>
        <v>173.29</v>
      </c>
      <c r="H878" s="16">
        <f>H879</f>
        <v>173.29</v>
      </c>
      <c r="I878" s="73">
        <f t="shared" si="52"/>
        <v>100</v>
      </c>
    </row>
    <row r="879" spans="1:9" x14ac:dyDescent="0.25">
      <c r="A879" s="1" t="s">
        <v>1244</v>
      </c>
      <c r="B879" s="40" t="s">
        <v>17</v>
      </c>
      <c r="C879" s="21">
        <v>910</v>
      </c>
      <c r="D879" s="15" t="s">
        <v>575</v>
      </c>
      <c r="E879" s="15" t="s">
        <v>1077</v>
      </c>
      <c r="F879" s="65">
        <v>500</v>
      </c>
      <c r="G879" s="16">
        <f>G880</f>
        <v>173.29</v>
      </c>
      <c r="H879" s="16">
        <f>H880</f>
        <v>173.29</v>
      </c>
      <c r="I879" s="73">
        <f t="shared" si="52"/>
        <v>100</v>
      </c>
    </row>
    <row r="880" spans="1:9" x14ac:dyDescent="0.25">
      <c r="A880" s="1" t="s">
        <v>1245</v>
      </c>
      <c r="B880" s="40" t="s">
        <v>469</v>
      </c>
      <c r="C880" s="21">
        <v>910</v>
      </c>
      <c r="D880" s="15" t="s">
        <v>575</v>
      </c>
      <c r="E880" s="15" t="s">
        <v>1077</v>
      </c>
      <c r="F880" s="65">
        <v>520</v>
      </c>
      <c r="G880" s="16">
        <v>173.29</v>
      </c>
      <c r="H880" s="69">
        <v>173.29</v>
      </c>
      <c r="I880" s="73">
        <f t="shared" si="52"/>
        <v>100</v>
      </c>
    </row>
    <row r="881" spans="1:9" ht="96.75" customHeight="1" x14ac:dyDescent="0.25">
      <c r="A881" s="1" t="s">
        <v>1246</v>
      </c>
      <c r="B881" s="40" t="s">
        <v>1192</v>
      </c>
      <c r="C881" s="21">
        <v>910</v>
      </c>
      <c r="D881" s="15" t="s">
        <v>575</v>
      </c>
      <c r="E881" s="15" t="s">
        <v>1193</v>
      </c>
      <c r="F881" s="65"/>
      <c r="G881" s="16">
        <f>G882</f>
        <v>997.5</v>
      </c>
      <c r="H881" s="16">
        <f>H882</f>
        <v>997.5</v>
      </c>
      <c r="I881" s="73">
        <f t="shared" si="52"/>
        <v>100</v>
      </c>
    </row>
    <row r="882" spans="1:9" x14ac:dyDescent="0.25">
      <c r="A882" s="1" t="s">
        <v>1247</v>
      </c>
      <c r="B882" s="40" t="s">
        <v>17</v>
      </c>
      <c r="C882" s="21">
        <v>910</v>
      </c>
      <c r="D882" s="15" t="s">
        <v>575</v>
      </c>
      <c r="E882" s="15" t="s">
        <v>1193</v>
      </c>
      <c r="F882" s="65">
        <v>500</v>
      </c>
      <c r="G882" s="16">
        <f>G883</f>
        <v>997.5</v>
      </c>
      <c r="H882" s="16">
        <f>H883</f>
        <v>997.5</v>
      </c>
      <c r="I882" s="73">
        <f t="shared" si="52"/>
        <v>100</v>
      </c>
    </row>
    <row r="883" spans="1:9" x14ac:dyDescent="0.25">
      <c r="A883" s="1" t="s">
        <v>1248</v>
      </c>
      <c r="B883" s="40" t="s">
        <v>469</v>
      </c>
      <c r="C883" s="21">
        <v>910</v>
      </c>
      <c r="D883" s="15" t="s">
        <v>575</v>
      </c>
      <c r="E883" s="15" t="s">
        <v>1193</v>
      </c>
      <c r="F883" s="65">
        <v>521</v>
      </c>
      <c r="G883" s="16">
        <v>997.5</v>
      </c>
      <c r="H883" s="69">
        <v>997.5</v>
      </c>
      <c r="I883" s="73">
        <f t="shared" si="52"/>
        <v>100</v>
      </c>
    </row>
    <row r="884" spans="1:9" ht="82.5" customHeight="1" x14ac:dyDescent="0.25">
      <c r="A884" s="1" t="s">
        <v>1249</v>
      </c>
      <c r="B884" s="40" t="s">
        <v>1075</v>
      </c>
      <c r="C884" s="21">
        <v>910</v>
      </c>
      <c r="D884" s="15" t="s">
        <v>575</v>
      </c>
      <c r="E884" s="15" t="s">
        <v>1076</v>
      </c>
      <c r="F884" s="65"/>
      <c r="G884" s="16">
        <f>G885</f>
        <v>962</v>
      </c>
      <c r="H884" s="16">
        <f>H885</f>
        <v>962</v>
      </c>
      <c r="I884" s="73">
        <f t="shared" si="52"/>
        <v>100</v>
      </c>
    </row>
    <row r="885" spans="1:9" x14ac:dyDescent="0.25">
      <c r="A885" s="1" t="s">
        <v>1250</v>
      </c>
      <c r="B885" s="40" t="s">
        <v>17</v>
      </c>
      <c r="C885" s="21">
        <v>910</v>
      </c>
      <c r="D885" s="15" t="s">
        <v>575</v>
      </c>
      <c r="E885" s="15" t="s">
        <v>1076</v>
      </c>
      <c r="F885" s="65">
        <v>500</v>
      </c>
      <c r="G885" s="16">
        <f>G886</f>
        <v>962</v>
      </c>
      <c r="H885" s="16">
        <f>H886</f>
        <v>962</v>
      </c>
      <c r="I885" s="73">
        <f t="shared" si="52"/>
        <v>100</v>
      </c>
    </row>
    <row r="886" spans="1:9" x14ac:dyDescent="0.25">
      <c r="A886" s="1" t="s">
        <v>1251</v>
      </c>
      <c r="B886" s="40" t="s">
        <v>469</v>
      </c>
      <c r="C886" s="21">
        <v>910</v>
      </c>
      <c r="D886" s="15" t="s">
        <v>575</v>
      </c>
      <c r="E886" s="15" t="s">
        <v>1076</v>
      </c>
      <c r="F886" s="65">
        <v>520</v>
      </c>
      <c r="G886" s="16">
        <v>962</v>
      </c>
      <c r="H886" s="16">
        <v>962</v>
      </c>
      <c r="I886" s="73">
        <f t="shared" si="52"/>
        <v>100</v>
      </c>
    </row>
    <row r="887" spans="1:9" ht="64.5" customHeight="1" x14ac:dyDescent="0.25">
      <c r="A887" s="1" t="s">
        <v>1252</v>
      </c>
      <c r="B887" s="40" t="s">
        <v>1194</v>
      </c>
      <c r="C887" s="21">
        <v>910</v>
      </c>
      <c r="D887" s="15" t="s">
        <v>575</v>
      </c>
      <c r="E887" s="15" t="s">
        <v>1195</v>
      </c>
      <c r="F887" s="65"/>
      <c r="G887" s="16">
        <f>G888</f>
        <v>877.97</v>
      </c>
      <c r="H887" s="16">
        <f>H888</f>
        <v>682.02</v>
      </c>
      <c r="I887" s="73">
        <f t="shared" si="52"/>
        <v>77.681469754091822</v>
      </c>
    </row>
    <row r="888" spans="1:9" x14ac:dyDescent="0.25">
      <c r="A888" s="1" t="s">
        <v>1253</v>
      </c>
      <c r="B888" s="40" t="s">
        <v>17</v>
      </c>
      <c r="C888" s="21">
        <v>910</v>
      </c>
      <c r="D888" s="15" t="s">
        <v>575</v>
      </c>
      <c r="E888" s="15" t="s">
        <v>1195</v>
      </c>
      <c r="F888" s="65">
        <v>500</v>
      </c>
      <c r="G888" s="16">
        <f>G889</f>
        <v>877.97</v>
      </c>
      <c r="H888" s="16">
        <f>H889</f>
        <v>682.02</v>
      </c>
      <c r="I888" s="73">
        <f t="shared" si="52"/>
        <v>77.681469754091822</v>
      </c>
    </row>
    <row r="889" spans="1:9" x14ac:dyDescent="0.25">
      <c r="A889" s="1" t="s">
        <v>1254</v>
      </c>
      <c r="B889" s="43" t="s">
        <v>195</v>
      </c>
      <c r="C889" s="21">
        <v>910</v>
      </c>
      <c r="D889" s="15" t="s">
        <v>575</v>
      </c>
      <c r="E889" s="15" t="s">
        <v>1195</v>
      </c>
      <c r="F889" s="65">
        <v>540</v>
      </c>
      <c r="G889" s="16">
        <v>877.97</v>
      </c>
      <c r="H889" s="69">
        <v>682.02</v>
      </c>
      <c r="I889" s="73">
        <f t="shared" si="52"/>
        <v>77.681469754091822</v>
      </c>
    </row>
    <row r="890" spans="1:9" x14ac:dyDescent="0.25">
      <c r="A890" s="1" t="s">
        <v>1255</v>
      </c>
      <c r="B890" s="47" t="s">
        <v>240</v>
      </c>
      <c r="C890" s="48"/>
      <c r="D890" s="48"/>
      <c r="E890" s="48"/>
      <c r="F890" s="68"/>
      <c r="G890" s="11">
        <f>G8+G33+G297+G504+G764+G277</f>
        <v>502510.35</v>
      </c>
      <c r="H890" s="11">
        <f>H8+H33+H297+H504+H764+H277</f>
        <v>500796.82999999996</v>
      </c>
      <c r="I890" s="73">
        <f>H890*100/G890</f>
        <v>99.659008018441796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2019-03-21T04:05:39Z</dcterms:modified>
</cp:coreProperties>
</file>